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7455" windowHeight="3750" activeTab="3"/>
  </bookViews>
  <sheets>
    <sheet name="Fig3" sheetId="1" r:id="rId1"/>
    <sheet name="Fig4" sheetId="2" r:id="rId2"/>
    <sheet name="Flechas" sheetId="3" r:id="rId3"/>
    <sheet name="dur,convex" sheetId="4" r:id="rId4"/>
    <sheet name="Fig1,2,A1" sheetId="5" r:id="rId5"/>
  </sheets>
  <externalReferences>
    <externalReference r:id="rId8"/>
  </externalReferences>
  <definedNames>
    <definedName name="_xlnm.Print_Area">'Fig1,2,A1'!$A$104:$I$128</definedName>
  </definedNames>
  <calcPr fullCalcOnLoad="1"/>
</workbook>
</file>

<file path=xl/sharedStrings.xml><?xml version="1.0" encoding="utf-8"?>
<sst xmlns="http://schemas.openxmlformats.org/spreadsheetml/2006/main" count="305" uniqueCount="95">
  <si>
    <t>Periodo</t>
  </si>
  <si>
    <t>R (%)</t>
  </si>
  <si>
    <t>P</t>
  </si>
  <si>
    <t xml:space="preserve">R =  </t>
  </si>
  <si>
    <t>t</t>
  </si>
  <si>
    <t>CF</t>
  </si>
  <si>
    <t>t * CF</t>
  </si>
  <si>
    <t>1/(1+R)^t</t>
  </si>
  <si>
    <t>[2]*[4]</t>
  </si>
  <si>
    <t>[3]*[4]</t>
  </si>
  <si>
    <t>t*(t+1)*CF</t>
  </si>
  <si>
    <t>[4]*[7]</t>
  </si>
  <si>
    <t>[1]</t>
  </si>
  <si>
    <t>[2]</t>
  </si>
  <si>
    <t>[3]</t>
  </si>
  <si>
    <t>[4]</t>
  </si>
  <si>
    <t>[5]</t>
  </si>
  <si>
    <t>[6]</t>
  </si>
  <si>
    <t>[7]</t>
  </si>
  <si>
    <t>[8]</t>
  </si>
  <si>
    <t>SUMA</t>
  </si>
  <si>
    <t>dividido</t>
  </si>
  <si>
    <t>por</t>
  </si>
  <si>
    <t>=</t>
  </si>
  <si>
    <t>dP / dR =</t>
  </si>
  <si>
    <t>d2P / dR2 =</t>
  </si>
  <si>
    <t>[2]*[3]</t>
  </si>
  <si>
    <t>[2]*[5]</t>
  </si>
  <si>
    <t>[2]*[7]</t>
  </si>
  <si>
    <t>Interés variable</t>
  </si>
  <si>
    <t>Rt</t>
  </si>
  <si>
    <t>1/(1+Rt)^t</t>
  </si>
  <si>
    <t>Valor de un punto básico (0,01%) =</t>
  </si>
  <si>
    <t>R semestral =</t>
  </si>
  <si>
    <t xml:space="preserve">R anual = </t>
  </si>
  <si>
    <t>R</t>
  </si>
  <si>
    <t>pp</t>
  </si>
  <si>
    <t>Amortización</t>
  </si>
  <si>
    <t>R (Y.T.M.)*</t>
  </si>
  <si>
    <t>Precio</t>
  </si>
  <si>
    <t>años</t>
  </si>
  <si>
    <t>último pago</t>
  </si>
  <si>
    <t>del último pago*</t>
  </si>
  <si>
    <t xml:space="preserve"> [1]</t>
  </si>
  <si>
    <t>tasa forward (t-1):t</t>
  </si>
  <si>
    <t xml:space="preserve">         SUMA</t>
  </si>
  <si>
    <t>[2]x[7]</t>
  </si>
  <si>
    <t>[2]x[5]</t>
  </si>
  <si>
    <t>[2]x[3]</t>
  </si>
  <si>
    <t xml:space="preserve">  t</t>
  </si>
  <si>
    <t>R =</t>
  </si>
  <si>
    <r>
      <t>1/(1+R)</t>
    </r>
    <r>
      <rPr>
        <vertAlign val="superscript"/>
        <sz val="8"/>
        <rFont val="Tms Rmn"/>
        <family val="0"/>
      </rPr>
      <t>t</t>
    </r>
  </si>
  <si>
    <r>
      <t>R</t>
    </r>
    <r>
      <rPr>
        <vertAlign val="subscript"/>
        <sz val="8"/>
        <rFont val="Tms Rmn"/>
        <family val="0"/>
      </rPr>
      <t>(t-1) : t</t>
    </r>
  </si>
  <si>
    <t>BONO A</t>
  </si>
  <si>
    <t>t = 0</t>
  </si>
  <si>
    <t>BONO B</t>
  </si>
  <si>
    <t>BONO C</t>
  </si>
  <si>
    <t>10...</t>
  </si>
  <si>
    <t>BONO D</t>
  </si>
  <si>
    <t>BONO E</t>
  </si>
  <si>
    <t xml:space="preserve"> </t>
  </si>
  <si>
    <t>R anual =</t>
  </si>
  <si>
    <t>(1,05)^2</t>
  </si>
  <si>
    <t>[2]*[6]</t>
  </si>
  <si>
    <t>R (TIR)</t>
  </si>
  <si>
    <r>
      <t>R</t>
    </r>
    <r>
      <rPr>
        <vertAlign val="subscript"/>
        <sz val="8"/>
        <rFont val="Tms Rmn"/>
        <family val="0"/>
      </rPr>
      <t>t (tipo de interés)</t>
    </r>
  </si>
  <si>
    <t>Año</t>
  </si>
  <si>
    <t>Bono A</t>
  </si>
  <si>
    <t>Bono B</t>
  </si>
  <si>
    <t>Bono C</t>
  </si>
  <si>
    <t>Bono D</t>
  </si>
  <si>
    <t>Bono E</t>
  </si>
  <si>
    <t>VAN A</t>
  </si>
  <si>
    <t>VAN B</t>
  </si>
  <si>
    <t>VAN C</t>
  </si>
  <si>
    <t>VAN D</t>
  </si>
  <si>
    <t>VAN E</t>
  </si>
  <si>
    <t>10 años, C = 5%</t>
  </si>
  <si>
    <t>10 años, C = 3%</t>
  </si>
  <si>
    <t>4 años, C = 5%</t>
  </si>
  <si>
    <r>
      <t>R</t>
    </r>
    <r>
      <rPr>
        <vertAlign val="subscript"/>
        <sz val="8"/>
        <rFont val="Tms Rmn"/>
        <family val="0"/>
      </rPr>
      <t>t</t>
    </r>
  </si>
  <si>
    <t>Cupón anual</t>
  </si>
  <si>
    <t>Flujos</t>
  </si>
  <si>
    <t>Valor actual de los Flujos</t>
  </si>
  <si>
    <t>Tipos</t>
  </si>
  <si>
    <t>último</t>
  </si>
  <si>
    <t>Interés del último pago</t>
  </si>
  <si>
    <t>R (Y.T.M.)</t>
  </si>
  <si>
    <t>(1+TIR)^2</t>
  </si>
  <si>
    <t>Duración (años) =</t>
  </si>
  <si>
    <t>Convexidad =</t>
  </si>
  <si>
    <t xml:space="preserve">  = TIR</t>
  </si>
  <si>
    <t xml:space="preserve"> ….. +2%</t>
  </si>
  <si>
    <t>……….</t>
  </si>
  <si>
    <t>infinito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</si>
</sst>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63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vertAlign val="superscript"/>
      <sz val="8"/>
      <name val="Tms Rmn"/>
      <family val="0"/>
    </font>
    <font>
      <i/>
      <sz val="8"/>
      <name val="Tms Rmn"/>
      <family val="0"/>
    </font>
    <font>
      <vertAlign val="subscript"/>
      <sz val="8"/>
      <name val="Tms Rmn"/>
      <family val="0"/>
    </font>
    <font>
      <u val="single"/>
      <sz val="12"/>
      <color indexed="12"/>
      <name val="Tms Rmn"/>
      <family val="0"/>
    </font>
    <font>
      <u val="single"/>
      <sz val="12"/>
      <color indexed="36"/>
      <name val="Tms Rmn"/>
      <family val="0"/>
    </font>
    <font>
      <b/>
      <u val="single"/>
      <sz val="10"/>
      <name val="Tms Rmn"/>
      <family val="0"/>
    </font>
    <font>
      <sz val="10"/>
      <name val="Geneva"/>
      <family val="0"/>
    </font>
    <font>
      <sz val="8"/>
      <name val="Geneva"/>
      <family val="0"/>
    </font>
    <font>
      <sz val="12"/>
      <name val="Times"/>
      <family val="1"/>
    </font>
    <font>
      <sz val="8.5"/>
      <color indexed="8"/>
      <name val="Tms Rmn"/>
      <family val="0"/>
    </font>
    <font>
      <sz val="7.8"/>
      <color indexed="8"/>
      <name val="Tms Rmn"/>
      <family val="0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b/>
      <sz val="8.5"/>
      <color indexed="8"/>
      <name val="Tms Rm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9.2"/>
      <color indexed="8"/>
      <name val="Times New Roman"/>
      <family val="0"/>
    </font>
    <font>
      <b/>
      <sz val="10"/>
      <color indexed="8"/>
      <name val="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1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186" fontId="6" fillId="0" borderId="14" xfId="0" applyNumberFormat="1" applyFont="1" applyBorder="1" applyAlignment="1">
      <alignment/>
    </xf>
    <xf numFmtId="185" fontId="6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/>
    </xf>
    <xf numFmtId="186" fontId="6" fillId="0" borderId="17" xfId="0" applyNumberFormat="1" applyFont="1" applyBorder="1" applyAlignment="1">
      <alignment/>
    </xf>
    <xf numFmtId="185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186" fontId="6" fillId="0" borderId="19" xfId="0" applyNumberFormat="1" applyFont="1" applyBorder="1" applyAlignment="1">
      <alignment/>
    </xf>
    <xf numFmtId="185" fontId="6" fillId="0" borderId="2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4" fontId="9" fillId="0" borderId="20" xfId="0" applyNumberFormat="1" applyFont="1" applyBorder="1" applyAlignment="1">
      <alignment/>
    </xf>
    <xf numFmtId="0" fontId="7" fillId="0" borderId="0" xfId="0" applyFont="1" applyAlignment="1">
      <alignment horizontal="right"/>
    </xf>
    <xf numFmtId="10" fontId="7" fillId="0" borderId="0" xfId="0" applyNumberFormat="1" applyFont="1" applyAlignment="1">
      <alignment horizontal="left"/>
    </xf>
    <xf numFmtId="10" fontId="7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8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21" xfId="0" applyFont="1" applyBorder="1" applyAlignment="1">
      <alignment horizontal="right"/>
    </xf>
    <xf numFmtId="10" fontId="7" fillId="0" borderId="11" xfId="0" applyNumberFormat="1" applyFont="1" applyBorder="1" applyAlignment="1">
      <alignment horizontal="right"/>
    </xf>
    <xf numFmtId="10" fontId="7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180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180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3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10" fontId="7" fillId="0" borderId="23" xfId="0" applyNumberFormat="1" applyFont="1" applyBorder="1" applyAlignment="1">
      <alignment horizontal="right"/>
    </xf>
    <xf numFmtId="10" fontId="7" fillId="0" borderId="15" xfId="0" applyNumberFormat="1" applyFont="1" applyBorder="1" applyAlignment="1">
      <alignment horizontal="right"/>
    </xf>
    <xf numFmtId="10" fontId="7" fillId="0" borderId="14" xfId="0" applyNumberFormat="1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10" fontId="7" fillId="0" borderId="24" xfId="0" applyNumberFormat="1" applyFont="1" applyBorder="1" applyAlignment="1">
      <alignment horizontal="right"/>
    </xf>
    <xf numFmtId="10" fontId="7" fillId="0" borderId="20" xfId="0" applyNumberFormat="1" applyFont="1" applyBorder="1" applyAlignment="1">
      <alignment horizontal="right"/>
    </xf>
    <xf numFmtId="10" fontId="7" fillId="0" borderId="19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7" fillId="0" borderId="24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10" fontId="7" fillId="0" borderId="22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180" fontId="6" fillId="0" borderId="23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6" fillId="0" borderId="24" xfId="0" applyNumberFormat="1" applyFont="1" applyBorder="1" applyAlignment="1">
      <alignment/>
    </xf>
    <xf numFmtId="183" fontId="6" fillId="0" borderId="13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187" fontId="5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25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21" xfId="0" applyFont="1" applyBorder="1" applyAlignment="1">
      <alignment/>
    </xf>
    <xf numFmtId="4" fontId="6" fillId="0" borderId="21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23" xfId="0" applyNumberFormat="1" applyFont="1" applyBorder="1" applyAlignment="1">
      <alignment/>
    </xf>
    <xf numFmtId="186" fontId="6" fillId="0" borderId="23" xfId="0" applyNumberFormat="1" applyFont="1" applyBorder="1" applyAlignment="1">
      <alignment/>
    </xf>
    <xf numFmtId="185" fontId="6" fillId="0" borderId="24" xfId="0" applyNumberFormat="1" applyFont="1" applyBorder="1" applyAlignment="1">
      <alignment/>
    </xf>
    <xf numFmtId="186" fontId="6" fillId="0" borderId="24" xfId="0" applyNumberFormat="1" applyFont="1" applyBorder="1" applyAlignment="1">
      <alignment/>
    </xf>
    <xf numFmtId="0" fontId="7" fillId="0" borderId="14" xfId="0" applyFont="1" applyBorder="1" applyAlignment="1">
      <alignment/>
    </xf>
    <xf numFmtId="184" fontId="7" fillId="0" borderId="14" xfId="0" applyNumberFormat="1" applyFont="1" applyBorder="1" applyAlignment="1">
      <alignment/>
    </xf>
    <xf numFmtId="184" fontId="7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23" xfId="0" applyFont="1" applyBorder="1" applyAlignment="1">
      <alignment/>
    </xf>
    <xf numFmtId="10" fontId="7" fillId="0" borderId="23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4" xfId="0" applyFont="1" applyBorder="1" applyAlignment="1">
      <alignment/>
    </xf>
    <xf numFmtId="181" fontId="7" fillId="0" borderId="24" xfId="0" applyNumberFormat="1" applyFont="1" applyBorder="1" applyAlignment="1">
      <alignment/>
    </xf>
    <xf numFmtId="181" fontId="7" fillId="0" borderId="2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181" fontId="7" fillId="0" borderId="19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181" fontId="7" fillId="0" borderId="14" xfId="0" applyNumberFormat="1" applyFont="1" applyBorder="1" applyAlignment="1">
      <alignment horizontal="right"/>
    </xf>
    <xf numFmtId="181" fontId="7" fillId="0" borderId="17" xfId="0" applyNumberFormat="1" applyFont="1" applyBorder="1" applyAlignment="1">
      <alignment horizontal="right"/>
    </xf>
    <xf numFmtId="181" fontId="7" fillId="0" borderId="19" xfId="0" applyNumberFormat="1" applyFont="1" applyBorder="1" applyAlignment="1">
      <alignment horizontal="right"/>
    </xf>
    <xf numFmtId="181" fontId="6" fillId="0" borderId="0" xfId="0" applyNumberFormat="1" applyFont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9" fontId="4" fillId="0" borderId="21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10" fontId="6" fillId="0" borderId="0" xfId="59" applyNumberFormat="1" applyFont="1" applyAlignment="1">
      <alignment/>
    </xf>
    <xf numFmtId="10" fontId="6" fillId="0" borderId="21" xfId="0" applyNumberFormat="1" applyFont="1" applyBorder="1" applyAlignment="1">
      <alignment/>
    </xf>
    <xf numFmtId="15" fontId="7" fillId="0" borderId="0" xfId="0" applyNumberFormat="1" applyFont="1" applyAlignment="1">
      <alignment horizontal="right"/>
    </xf>
    <xf numFmtId="15" fontId="6" fillId="0" borderId="0" xfId="0" applyNumberFormat="1" applyFont="1" applyAlignment="1">
      <alignment/>
    </xf>
    <xf numFmtId="15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/>
    </xf>
    <xf numFmtId="0" fontId="7" fillId="0" borderId="22" xfId="0" applyFont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6" fillId="0" borderId="0" xfId="0" applyFont="1" applyAlignment="1">
      <alignment/>
    </xf>
    <xf numFmtId="8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85" fontId="6" fillId="0" borderId="0" xfId="0" applyNumberFormat="1" applyFont="1" applyAlignment="1">
      <alignment/>
    </xf>
    <xf numFmtId="0" fontId="4" fillId="0" borderId="21" xfId="0" applyFont="1" applyBorder="1" applyAlignment="1">
      <alignment horizontal="right"/>
    </xf>
    <xf numFmtId="0" fontId="5" fillId="0" borderId="21" xfId="0" applyFont="1" applyBorder="1" applyAlignment="1">
      <alignment horizontal="left"/>
    </xf>
    <xf numFmtId="1" fontId="4" fillId="0" borderId="12" xfId="0" applyNumberFormat="1" applyFont="1" applyBorder="1" applyAlignment="1">
      <alignment/>
    </xf>
    <xf numFmtId="187" fontId="4" fillId="0" borderId="21" xfId="0" applyNumberFormat="1" applyFont="1" applyBorder="1" applyAlignment="1">
      <alignment/>
    </xf>
    <xf numFmtId="187" fontId="4" fillId="0" borderId="21" xfId="0" applyNumberFormat="1" applyFont="1" applyBorder="1" applyAlignment="1">
      <alignment horizontal="right"/>
    </xf>
    <xf numFmtId="187" fontId="4" fillId="0" borderId="13" xfId="0" applyNumberFormat="1" applyFont="1" applyBorder="1" applyAlignment="1">
      <alignment/>
    </xf>
    <xf numFmtId="187" fontId="4" fillId="0" borderId="12" xfId="0" applyNumberFormat="1" applyFont="1" applyBorder="1" applyAlignment="1">
      <alignment/>
    </xf>
    <xf numFmtId="187" fontId="4" fillId="0" borderId="16" xfId="0" applyNumberFormat="1" applyFont="1" applyBorder="1" applyAlignment="1">
      <alignment/>
    </xf>
    <xf numFmtId="187" fontId="4" fillId="0" borderId="11" xfId="0" applyNumberFormat="1" applyFont="1" applyBorder="1" applyAlignment="1">
      <alignment/>
    </xf>
    <xf numFmtId="9" fontId="5" fillId="0" borderId="11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9" fontId="5" fillId="0" borderId="21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51"/>
          <c:w val="0.95425"/>
          <c:h val="0.85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Fig3!$B$20</c:f>
              <c:strCache>
                <c:ptCount val="1"/>
                <c:pt idx="0">
                  <c:v>10 años, C = 5%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Fig3!$A$21:$A$43</c:f>
              <c:numCache/>
            </c:numRef>
          </c:xVal>
          <c:yVal>
            <c:numRef>
              <c:f>Fig3!$B$21:$B$43</c:f>
              <c:numCache/>
            </c:numRef>
          </c:yVal>
          <c:smooth val="1"/>
        </c:ser>
        <c:ser>
          <c:idx val="1"/>
          <c:order val="1"/>
          <c:tx>
            <c:strRef>
              <c:f>Fig3!$C$20</c:f>
              <c:strCache>
                <c:ptCount val="1"/>
                <c:pt idx="0">
                  <c:v>10 años, C = 3%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Fig3!$A$21:$A$43</c:f>
              <c:numCache/>
            </c:numRef>
          </c:xVal>
          <c:yVal>
            <c:numRef>
              <c:f>Fig3!$C$21:$C$43</c:f>
              <c:numCache/>
            </c:numRef>
          </c:yVal>
          <c:smooth val="1"/>
        </c:ser>
        <c:ser>
          <c:idx val="2"/>
          <c:order val="2"/>
          <c:tx>
            <c:strRef>
              <c:f>Fig3!$D$20</c:f>
              <c:strCache>
                <c:ptCount val="1"/>
                <c:pt idx="0">
                  <c:v>4 años, C = 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Fig3!$A$21:$A$43</c:f>
              <c:numCache/>
            </c:numRef>
          </c:xVal>
          <c:yVal>
            <c:numRef>
              <c:f>Fig3!$D$21:$D$43</c:f>
              <c:numCache/>
            </c:numRef>
          </c:yVal>
          <c:smooth val="1"/>
        </c:ser>
        <c:axId val="9731118"/>
        <c:axId val="20471199"/>
      </c:scatterChart>
      <c:valAx>
        <c:axId val="9731118"/>
        <c:scaling>
          <c:orientation val="minMax"/>
          <c:max val="0.1"/>
          <c:min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Kd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71199"/>
        <c:crosses val="autoZero"/>
        <c:crossBetween val="midCat"/>
        <c:dispUnits/>
      </c:valAx>
      <c:valAx>
        <c:axId val="20471199"/>
        <c:scaling>
          <c:orientation val="minMax"/>
          <c:max val="130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311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"/>
          <c:y val="0"/>
          <c:w val="0.87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-0.002"/>
          <c:w val="0.9245"/>
          <c:h val="0.954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'[1]Cap. 31. Hoja5bonos'!$F$20</c:f>
              <c:strCache>
                <c:ptCount val="1"/>
                <c:pt idx="0">
                  <c:v>VAN 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'[1]Cap. 31. Hoja5bonos'!$A$21:$A$175</c:f>
              <c:numCache>
                <c:ptCount val="155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1.3150000000000008</c:v>
                </c:pt>
                <c:pt idx="133">
                  <c:v>1.3200000000000007</c:v>
                </c:pt>
                <c:pt idx="134">
                  <c:v>1.3250000000000006</c:v>
                </c:pt>
                <c:pt idx="135">
                  <c:v>1.3300000000000005</c:v>
                </c:pt>
                <c:pt idx="136">
                  <c:v>1.3350000000000004</c:v>
                </c:pt>
                <c:pt idx="137">
                  <c:v>1.3400000000000003</c:v>
                </c:pt>
                <c:pt idx="138">
                  <c:v>1.3450000000000002</c:v>
                </c:pt>
                <c:pt idx="139">
                  <c:v>1.35</c:v>
                </c:pt>
                <c:pt idx="140">
                  <c:v>1.355</c:v>
                </c:pt>
                <c:pt idx="141">
                  <c:v>1.3599999999999999</c:v>
                </c:pt>
                <c:pt idx="142">
                  <c:v>1.3649999999999998</c:v>
                </c:pt>
                <c:pt idx="143">
                  <c:v>1.3699999999999997</c:v>
                </c:pt>
                <c:pt idx="144">
                  <c:v>1.3749999999999996</c:v>
                </c:pt>
                <c:pt idx="145">
                  <c:v>1.3799999999999994</c:v>
                </c:pt>
                <c:pt idx="146">
                  <c:v>1.3849999999999993</c:v>
                </c:pt>
                <c:pt idx="147">
                  <c:v>1.3899999999999992</c:v>
                </c:pt>
                <c:pt idx="148">
                  <c:v>1.3949999999999991</c:v>
                </c:pt>
                <c:pt idx="149">
                  <c:v>1.399999999999999</c:v>
                </c:pt>
                <c:pt idx="150">
                  <c:v>1.404999999999999</c:v>
                </c:pt>
                <c:pt idx="151">
                  <c:v>1.4099999999999988</c:v>
                </c:pt>
                <c:pt idx="152">
                  <c:v>1.4149999999999987</c:v>
                </c:pt>
                <c:pt idx="153">
                  <c:v>1.4199999999999986</c:v>
                </c:pt>
                <c:pt idx="154">
                  <c:v>1.4249999999999985</c:v>
                </c:pt>
              </c:numCache>
            </c:numRef>
          </c:xVal>
          <c:yVal>
            <c:numRef>
              <c:f>'[1]Cap. 31. Hoja5bonos'!$F$21:$F$175</c:f>
              <c:numCache>
                <c:ptCount val="155"/>
                <c:pt idx="0">
                  <c:v>-100</c:v>
                </c:pt>
                <c:pt idx="1">
                  <c:v>-89.67142806510617</c:v>
                </c:pt>
                <c:pt idx="2">
                  <c:v>-80.23024391521037</c:v>
                </c:pt>
                <c:pt idx="3">
                  <c:v>-71.5991904884056</c:v>
                </c:pt>
                <c:pt idx="4">
                  <c:v>-63.7082832994483</c:v>
                </c:pt>
                <c:pt idx="5">
                  <c:v>-56.494067994850425</c:v>
                </c:pt>
                <c:pt idx="6">
                  <c:v>-49.898959697303525</c:v>
                </c:pt>
                <c:pt idx="7">
                  <c:v>-43.870654473805814</c:v>
                </c:pt>
                <c:pt idx="8">
                  <c:v>-38.361604480517435</c:v>
                </c:pt>
                <c:pt idx="9">
                  <c:v>-33.328549392898026</c:v>
                </c:pt>
                <c:pt idx="10">
                  <c:v>-28.732097645163535</c:v>
                </c:pt>
                <c:pt idx="11">
                  <c:v>-24.536351798182494</c:v>
                </c:pt>
                <c:pt idx="12">
                  <c:v>-20.7085730463552</c:v>
                </c:pt>
                <c:pt idx="13">
                  <c:v>-17.21888047607547</c:v>
                </c:pt>
                <c:pt idx="14">
                  <c:v>-14.039981213270877</c:v>
                </c:pt>
                <c:pt idx="15">
                  <c:v>-11.146928055721872</c:v>
                </c:pt>
                <c:pt idx="16">
                  <c:v>-8.516901586323144</c:v>
                </c:pt>
                <c:pt idx="17">
                  <c:v>-6.1290141138768774</c:v>
                </c:pt>
                <c:pt idx="18">
                  <c:v>-3.9641330950032625</c:v>
                </c:pt>
                <c:pt idx="19">
                  <c:v>-2.0047219600177897</c:v>
                </c:pt>
                <c:pt idx="20">
                  <c:v>-0.23469650205761639</c:v>
                </c:pt>
                <c:pt idx="21">
                  <c:v>1.3607048034179883</c:v>
                </c:pt>
                <c:pt idx="22">
                  <c:v>2.7950379987251637</c:v>
                </c:pt>
                <c:pt idx="23">
                  <c:v>4.080759652486435</c:v>
                </c:pt>
                <c:pt idx="24">
                  <c:v>5.229322823325518</c:v>
                </c:pt>
                <c:pt idx="25">
                  <c:v>6.251263999999992</c:v>
                </c:pt>
                <c:pt idx="26">
                  <c:v>7.156281928377595</c:v>
                </c:pt>
                <c:pt idx="27">
                  <c:v>7.95330913758302</c:v>
                </c:pt>
                <c:pt idx="28">
                  <c:v>8.650576890795492</c:v>
                </c:pt>
                <c:pt idx="29">
                  <c:v>9.25567420919728</c:v>
                </c:pt>
                <c:pt idx="30">
                  <c:v>9.775601549276473</c:v>
                </c:pt>
                <c:pt idx="31">
                  <c:v>10.216819653036225</c:v>
                </c:pt>
                <c:pt idx="32">
                  <c:v>10.585294036749815</c:v>
                </c:pt>
                <c:pt idx="33">
                  <c:v>10.88653553593592</c:v>
                </c:pt>
                <c:pt idx="34">
                  <c:v>11.12563728151629</c:v>
                </c:pt>
                <c:pt idx="35">
                  <c:v>11.307308444047393</c:v>
                </c:pt>
                <c:pt idx="36">
                  <c:v>11.435905048958801</c:v>
                </c:pt>
                <c:pt idx="37">
                  <c:v>11.515458135409176</c:v>
                </c:pt>
                <c:pt idx="38">
                  <c:v>11.5496995042772</c:v>
                </c:pt>
                <c:pt idx="39">
                  <c:v>11.542085276573175</c:v>
                </c:pt>
                <c:pt idx="40">
                  <c:v>11.495817461869024</c:v>
                </c:pt>
                <c:pt idx="41">
                  <c:v>11.413863716914975</c:v>
                </c:pt>
                <c:pt idx="42">
                  <c:v>11.29897545719507</c:v>
                </c:pt>
                <c:pt idx="43">
                  <c:v>11.153704468544746</c:v>
                </c:pt>
                <c:pt idx="44">
                  <c:v>10.980418151923104</c:v>
                </c:pt>
                <c:pt idx="45">
                  <c:v>10.781313521823236</c:v>
                </c:pt>
                <c:pt idx="46">
                  <c:v>10.558430067464812</c:v>
                </c:pt>
                <c:pt idx="47">
                  <c:v>10.313661575710285</c:v>
                </c:pt>
                <c:pt idx="48">
                  <c:v>10.04876700545502</c:v>
                </c:pt>
                <c:pt idx="49">
                  <c:v>9.76538049496078</c:v>
                </c:pt>
                <c:pt idx="50">
                  <c:v>9.465020576131678</c:v>
                </c:pt>
                <c:pt idx="51">
                  <c:v>9.14909866299115</c:v>
                </c:pt>
                <c:pt idx="52">
                  <c:v>8.818926875529883</c:v>
                </c:pt>
                <c:pt idx="53">
                  <c:v>8.475725254592703</c:v>
                </c:pt>
                <c:pt idx="54">
                  <c:v>8.12062841849594</c:v>
                </c:pt>
                <c:pt idx="55">
                  <c:v>7.754691707564717</c:v>
                </c:pt>
                <c:pt idx="56">
                  <c:v>7.378896858700628</c:v>
                </c:pt>
                <c:pt idx="57">
                  <c:v>6.994157248396618</c:v>
                </c:pt>
                <c:pt idx="58">
                  <c:v>6.601322739264631</c:v>
                </c:pt>
                <c:pt idx="59">
                  <c:v>6.201184162102749</c:v>
                </c:pt>
                <c:pt idx="60">
                  <c:v>5.7944774627685405</c:v>
                </c:pt>
                <c:pt idx="61">
                  <c:v>5.381887540619147</c:v>
                </c:pt>
                <c:pt idx="62">
                  <c:v>4.96405180299972</c:v>
                </c:pt>
                <c:pt idx="63">
                  <c:v>4.541563458190268</c:v>
                </c:pt>
                <c:pt idx="64">
                  <c:v>4.1149745673344285</c:v>
                </c:pt>
                <c:pt idx="65">
                  <c:v>3.684798874157593</c:v>
                </c:pt>
                <c:pt idx="66">
                  <c:v>3.2515144297166643</c:v>
                </c:pt>
                <c:pt idx="67">
                  <c:v>2.8155660279980594</c:v>
                </c:pt>
                <c:pt idx="68">
                  <c:v>2.3773674668799742</c:v>
                </c:pt>
                <c:pt idx="69">
                  <c:v>1.9373036477878713</c:v>
                </c:pt>
                <c:pt idx="70">
                  <c:v>1.4957325262880943</c:v>
                </c:pt>
                <c:pt idx="71">
                  <c:v>1.052986924874844</c:v>
                </c:pt>
                <c:pt idx="72">
                  <c:v>0.6093762183001985</c:v>
                </c:pt>
                <c:pt idx="73">
                  <c:v>0.16518790096935732</c:v>
                </c:pt>
                <c:pt idx="74">
                  <c:v>-0.27931095483393165</c:v>
                </c:pt>
                <c:pt idx="75">
                  <c:v>-0.7238723418206661</c:v>
                </c:pt>
                <c:pt idx="76">
                  <c:v>-1.168266054232035</c:v>
                </c:pt>
                <c:pt idx="77">
                  <c:v>-1.6122785111829359</c:v>
                </c:pt>
                <c:pt idx="78">
                  <c:v>-2.05571166049279</c:v>
                </c:pt>
                <c:pt idx="79">
                  <c:v>-2.4983819571725547</c:v>
                </c:pt>
                <c:pt idx="80">
                  <c:v>-2.940119411185833</c:v>
                </c:pt>
                <c:pt idx="81">
                  <c:v>-3.3807666995149077</c:v>
                </c:pt>
                <c:pt idx="82">
                  <c:v>-3.820178337940817</c:v>
                </c:pt>
                <c:pt idx="83">
                  <c:v>-4.258219908295345</c:v>
                </c:pt>
                <c:pt idx="84">
                  <c:v>-4.694767337262661</c:v>
                </c:pt>
                <c:pt idx="85">
                  <c:v>-5.129706223103028</c:v>
                </c:pt>
                <c:pt idx="86">
                  <c:v>-5.5629312069419825</c:v>
                </c:pt>
                <c:pt idx="87">
                  <c:v>-5.994345385517917</c:v>
                </c:pt>
                <c:pt idx="88">
                  <c:v>-6.423859762510958</c:v>
                </c:pt>
                <c:pt idx="89">
                  <c:v>-6.851392735787712</c:v>
                </c:pt>
                <c:pt idx="90">
                  <c:v>-7.276869618091851</c:v>
                </c:pt>
                <c:pt idx="91">
                  <c:v>-7.7002221888905495</c:v>
                </c:pt>
                <c:pt idx="92">
                  <c:v>-8.121388275252968</c:v>
                </c:pt>
                <c:pt idx="93">
                  <c:v>-8.54031135979011</c:v>
                </c:pt>
                <c:pt idx="94">
                  <c:v>-8.956940213827707</c:v>
                </c:pt>
                <c:pt idx="95">
                  <c:v>-9.371228554113628</c:v>
                </c:pt>
                <c:pt idx="96">
                  <c:v>-9.783134721483094</c:v>
                </c:pt>
                <c:pt idx="97">
                  <c:v>-10.192621380016362</c:v>
                </c:pt>
                <c:pt idx="98">
                  <c:v>-10.599655235326807</c:v>
                </c:pt>
                <c:pt idx="99">
                  <c:v>-11.004206770713438</c:v>
                </c:pt>
                <c:pt idx="100">
                  <c:v>-11.406250000000043</c:v>
                </c:pt>
                <c:pt idx="101">
                  <c:v>-11.805762235965034</c:v>
                </c:pt>
                <c:pt idx="102">
                  <c:v>-12.20272387334282</c:v>
                </c:pt>
                <c:pt idx="103">
                  <c:v>-12.59711818544659</c:v>
                </c:pt>
                <c:pt idx="104">
                  <c:v>-12.988931133528794</c:v>
                </c:pt>
                <c:pt idx="105">
                  <c:v>-13.378151188055597</c:v>
                </c:pt>
                <c:pt idx="106">
                  <c:v>-13.764769161127589</c:v>
                </c:pt>
                <c:pt idx="107">
                  <c:v>-14.148778049331213</c:v>
                </c:pt>
                <c:pt idx="108">
                  <c:v>-14.530172886353895</c:v>
                </c:pt>
                <c:pt idx="109">
                  <c:v>-14.908950604740383</c:v>
                </c:pt>
                <c:pt idx="110">
                  <c:v>-15.285109906209797</c:v>
                </c:pt>
                <c:pt idx="111">
                  <c:v>-15.658651139991349</c:v>
                </c:pt>
                <c:pt idx="112">
                  <c:v>-16.029576188672962</c:v>
                </c:pt>
                <c:pt idx="113">
                  <c:v>-16.39788836109028</c:v>
                </c:pt>
                <c:pt idx="114">
                  <c:v>-16.76359229181496</c:v>
                </c:pt>
                <c:pt idx="115">
                  <c:v>-17.12669384682954</c:v>
                </c:pt>
                <c:pt idx="116">
                  <c:v>-17.48720003500408</c:v>
                </c:pt>
                <c:pt idx="117">
                  <c:v>-17.84511892501382</c:v>
                </c:pt>
                <c:pt idx="118">
                  <c:v>-18.200459567361392</c:v>
                </c:pt>
                <c:pt idx="119">
                  <c:v>-18.55323192118817</c:v>
                </c:pt>
                <c:pt idx="120">
                  <c:v>-18.903446785580158</c:v>
                </c:pt>
                <c:pt idx="121">
                  <c:v>-19.25111573509244</c:v>
                </c:pt>
                <c:pt idx="122">
                  <c:v>-19.596251059234135</c:v>
                </c:pt>
                <c:pt idx="123">
                  <c:v>-19.93886570567176</c:v>
                </c:pt>
                <c:pt idx="124">
                  <c:v>-20.27897322692469</c:v>
                </c:pt>
                <c:pt idx="125">
                  <c:v>-20.61658773034074</c:v>
                </c:pt>
                <c:pt idx="126">
                  <c:v>-20.95172383115299</c:v>
                </c:pt>
                <c:pt idx="127">
                  <c:v>-21.284396608431422</c:v>
                </c:pt>
                <c:pt idx="128">
                  <c:v>-21.614621563755023</c:v>
                </c:pt>
                <c:pt idx="129">
                  <c:v>-21.94241458244059</c:v>
                </c:pt>
                <c:pt idx="130">
                  <c:v>-22.267791897174476</c:v>
                </c:pt>
                <c:pt idx="131">
                  <c:v>-22.590770053903583</c:v>
                </c:pt>
                <c:pt idx="132">
                  <c:v>-22.751364696369038</c:v>
                </c:pt>
                <c:pt idx="133">
                  <c:v>-22.911365879850067</c:v>
                </c:pt>
                <c:pt idx="134">
                  <c:v>-23.07077574677912</c:v>
                </c:pt>
                <c:pt idx="135">
                  <c:v>-23.2295964535235</c:v>
                </c:pt>
                <c:pt idx="136">
                  <c:v>-23.387830169549062</c:v>
                </c:pt>
                <c:pt idx="137">
                  <c:v>-23.545479076610818</c:v>
                </c:pt>
                <c:pt idx="138">
                  <c:v>-23.70254536796945</c:v>
                </c:pt>
                <c:pt idx="139">
                  <c:v>-23.859031247632885</c:v>
                </c:pt>
                <c:pt idx="140">
                  <c:v>-24.014938929622417</c:v>
                </c:pt>
                <c:pt idx="141">
                  <c:v>-24.170270637262348</c:v>
                </c:pt>
                <c:pt idx="142">
                  <c:v>-24.32502860249275</c:v>
                </c:pt>
                <c:pt idx="143">
                  <c:v>-24.47921506520437</c:v>
                </c:pt>
                <c:pt idx="144">
                  <c:v>-24.632832272595195</c:v>
                </c:pt>
                <c:pt idx="145">
                  <c:v>-24.78588247854792</c:v>
                </c:pt>
                <c:pt idx="146">
                  <c:v>-24.93836794302777</c:v>
                </c:pt>
                <c:pt idx="147">
                  <c:v>-25.090290931500093</c:v>
                </c:pt>
                <c:pt idx="148">
                  <c:v>-25.241653714366933</c:v>
                </c:pt>
                <c:pt idx="149">
                  <c:v>-25.39245856642229</c:v>
                </c:pt>
                <c:pt idx="150">
                  <c:v>-25.54270776632535</c:v>
                </c:pt>
                <c:pt idx="151">
                  <c:v>-25.692403596091083</c:v>
                </c:pt>
                <c:pt idx="152">
                  <c:v>-25.841548340597896</c:v>
                </c:pt>
                <c:pt idx="153">
                  <c:v>-25.990144287111676</c:v>
                </c:pt>
                <c:pt idx="154">
                  <c:v>-26.13819372482571</c:v>
                </c:pt>
              </c:numCache>
            </c:numRef>
          </c:yVal>
          <c:smooth val="1"/>
        </c:ser>
        <c:axId val="50023064"/>
        <c:axId val="47554393"/>
      </c:scatterChart>
      <c:valAx>
        <c:axId val="50023064"/>
        <c:scaling>
          <c:orientation val="minMax"/>
          <c:max val="0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rPr>
                  <a:t>Kd</a:t>
                </a:r>
              </a:p>
            </c:rich>
          </c:tx>
          <c:layout>
            <c:manualLayout>
              <c:xMode val="factor"/>
              <c:yMode val="factor"/>
              <c:x val="0.003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54393"/>
        <c:crossesAt val="-100"/>
        <c:crossBetween val="midCat"/>
        <c:dispUnits/>
        <c:majorUnit val="0.1"/>
        <c:minorUnit val="0.0018"/>
      </c:valAx>
      <c:valAx>
        <c:axId val="47554393"/>
        <c:scaling>
          <c:orientation val="minMax"/>
          <c:max val="2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23064"/>
        <c:crosses val="autoZero"/>
        <c:crossBetween val="midCat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75"/>
          <c:y val="0.0055"/>
          <c:w val="0.143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-0.002"/>
          <c:w val="0.925"/>
          <c:h val="0.9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Fig4!$B$20</c:f>
              <c:strCache>
                <c:ptCount val="1"/>
                <c:pt idx="0">
                  <c:v>VAN 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Fig4!$A$21:$A$227</c:f>
              <c:numCache/>
            </c:numRef>
          </c:xVal>
          <c:yVal>
            <c:numRef>
              <c:f>Fig4!$B$21:$B$227</c:f>
              <c:numCache/>
            </c:numRef>
          </c:yVal>
          <c:smooth val="1"/>
        </c:ser>
        <c:ser>
          <c:idx val="1"/>
          <c:order val="1"/>
          <c:tx>
            <c:strRef>
              <c:f>Fig4!$C$20</c:f>
              <c:strCache>
                <c:ptCount val="1"/>
                <c:pt idx="0">
                  <c:v>VAN 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Fig4!$A$21:$A$227</c:f>
              <c:numCache/>
            </c:numRef>
          </c:xVal>
          <c:yVal>
            <c:numRef>
              <c:f>Fig4!$C$21:$C$227</c:f>
              <c:numCache/>
            </c:numRef>
          </c:yVal>
          <c:smooth val="1"/>
        </c:ser>
        <c:ser>
          <c:idx val="2"/>
          <c:order val="2"/>
          <c:tx>
            <c:strRef>
              <c:f>Fig4!$D$20</c:f>
              <c:strCache>
                <c:ptCount val="1"/>
                <c:pt idx="0">
                  <c:v>VAN 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Fig4!$A$22:$A$227</c:f>
              <c:numCache/>
            </c:numRef>
          </c:xVal>
          <c:yVal>
            <c:numRef>
              <c:f>Fig4!$D$22:$D$227</c:f>
              <c:numCache/>
            </c:numRef>
          </c:yVal>
          <c:smooth val="1"/>
        </c:ser>
        <c:ser>
          <c:idx val="3"/>
          <c:order val="3"/>
          <c:tx>
            <c:strRef>
              <c:f>Fig4!$E$20</c:f>
              <c:strCache>
                <c:ptCount val="1"/>
                <c:pt idx="0">
                  <c:v>VAN 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Fig4!$A$24:$A$227</c:f>
              <c:numCache/>
            </c:numRef>
          </c:xVal>
          <c:yVal>
            <c:numRef>
              <c:f>Fig4!$E$24:$E$227</c:f>
              <c:numCache/>
            </c:numRef>
          </c:yVal>
          <c:smooth val="1"/>
        </c:ser>
        <c:axId val="25336354"/>
        <c:axId val="26700595"/>
      </c:scatterChart>
      <c:valAx>
        <c:axId val="25336354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Kd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700595"/>
        <c:crosses val="autoZero"/>
        <c:crossBetween val="midCat"/>
        <c:dispUnits/>
      </c:valAx>
      <c:valAx>
        <c:axId val="26700595"/>
        <c:scaling>
          <c:orientation val="minMax"/>
          <c:max val="6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63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"/>
          <c:y val="0"/>
          <c:w val="0.1865"/>
          <c:h val="0.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525"/>
          <c:w val="0.959"/>
          <c:h val="0.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'dur,convex'!$G$6</c:f>
              <c:strCache>
                <c:ptCount val="1"/>
                <c:pt idx="0">
                  <c:v>[5]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'dur,convex'!$G$7:$G$16</c:f>
              <c:numCache/>
            </c:numRef>
          </c:val>
        </c:ser>
        <c:axId val="38978764"/>
        <c:axId val="15264557"/>
      </c:barChart>
      <c:catAx>
        <c:axId val="389787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264557"/>
        <c:crosses val="autoZero"/>
        <c:auto val="1"/>
        <c:lblOffset val="100"/>
        <c:tickLblSkip val="1"/>
        <c:noMultiLvlLbl val="0"/>
      </c:catAx>
      <c:valAx>
        <c:axId val="15264557"/>
        <c:scaling>
          <c:orientation val="minMax"/>
          <c:min val="-200"/>
        </c:scaling>
        <c:axPos val="l"/>
        <c:delete val="1"/>
        <c:majorTickMark val="out"/>
        <c:minorTickMark val="none"/>
        <c:tickLblPos val="nextTo"/>
        <c:crossAx val="389787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4525"/>
          <c:w val="0.97675"/>
          <c:h val="0.88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'Fig1,2,A1'!$J$243</c:f>
              <c:strCache>
                <c:ptCount val="1"/>
                <c:pt idx="0">
                  <c:v>R (TIR)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'Fig1,2,A1'!$B$245:$B$254</c:f>
              <c:numCache/>
            </c:numRef>
          </c:xVal>
          <c:yVal>
            <c:numRef>
              <c:f>'Fig1,2,A1'!$J$245:$J$254</c:f>
              <c:numCache/>
            </c:numRef>
          </c:yVal>
          <c:smooth val="1"/>
        </c:ser>
        <c:ser>
          <c:idx val="1"/>
          <c:order val="1"/>
          <c:tx>
            <c:strRef>
              <c:f>'Fig1,2,A1'!$F$238</c:f>
              <c:strCache>
                <c:ptCount val="1"/>
                <c:pt idx="0">
                  <c:v>Rt (tipo de interés)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'Fig1,2,A1'!$B$245:$B$254</c:f>
              <c:numCache/>
            </c:numRef>
          </c:xVal>
          <c:yVal>
            <c:numRef>
              <c:f>'Fig1,2,A1'!$F$245:$F$254</c:f>
              <c:numCache/>
            </c:numRef>
          </c:yVal>
          <c:smooth val="1"/>
        </c:ser>
        <c:ser>
          <c:idx val="2"/>
          <c:order val="2"/>
          <c:tx>
            <c:strRef>
              <c:f>'Fig1,2,A1'!$G$243</c:f>
              <c:strCache>
                <c:ptCount val="1"/>
                <c:pt idx="0">
                  <c:v>R(t-1) : 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'Fig1,2,A1'!$B$245:$B$254</c:f>
              <c:numCache/>
            </c:numRef>
          </c:xVal>
          <c:yVal>
            <c:numRef>
              <c:f>'Fig1,2,A1'!$G$245:$G$254</c:f>
              <c:numCache/>
            </c:numRef>
          </c:yVal>
          <c:smooth val="1"/>
        </c:ser>
        <c:axId val="3163286"/>
        <c:axId val="28469575"/>
      </c:scatterChart>
      <c:valAx>
        <c:axId val="316328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69575"/>
        <c:crosses val="autoZero"/>
        <c:crossBetween val="midCat"/>
        <c:dispUnits/>
        <c:majorUnit val="1"/>
      </c:valAx>
      <c:valAx>
        <c:axId val="28469575"/>
        <c:scaling>
          <c:orientation val="minMax"/>
          <c:max val="0.06"/>
          <c:min val="0.03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3286"/>
        <c:crosses val="autoZero"/>
        <c:crossBetween val="midCat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"/>
          <c:y val="0"/>
          <c:w val="0.891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2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'Fig1,2,A1'!$B$5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'Fig1,2,A1'!$A$6:$A$102</c:f>
              <c:numCache/>
            </c:numRef>
          </c:xVal>
          <c:yVal>
            <c:numRef>
              <c:f>'Fig1,2,A1'!$B$6:$B$102</c:f>
              <c:numCache/>
            </c:numRef>
          </c:yVal>
          <c:smooth val="1"/>
        </c:ser>
        <c:axId val="54899584"/>
        <c:axId val="24334209"/>
      </c:scatterChart>
      <c:valAx>
        <c:axId val="54899584"/>
        <c:scaling>
          <c:orientation val="minMax"/>
          <c:max val="0.15"/>
          <c:min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34209"/>
        <c:crosses val="autoZero"/>
        <c:crossBetween val="midCat"/>
        <c:dispUnits/>
        <c:majorUnit val="0.01"/>
      </c:valAx>
      <c:valAx>
        <c:axId val="24334209"/>
        <c:scaling>
          <c:orientation val="minMax"/>
          <c:max val="13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95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"/>
          <c:w val="0.97675"/>
          <c:h val="0.93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'Fig1,2,A1'!$J$243</c:f>
              <c:strCache>
                <c:ptCount val="1"/>
                <c:pt idx="0">
                  <c:v>R (TIR)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'Fig1,2,A1'!$B$245:$B$254</c:f>
              <c:numCache/>
            </c:numRef>
          </c:xVal>
          <c:yVal>
            <c:numRef>
              <c:f>'Fig1,2,A1'!$J$245:$J$254</c:f>
              <c:numCache/>
            </c:numRef>
          </c:yVal>
          <c:smooth val="1"/>
        </c:ser>
        <c:ser>
          <c:idx val="1"/>
          <c:order val="1"/>
          <c:tx>
            <c:strRef>
              <c:f>'Fig1,2,A1'!$F$238</c:f>
              <c:strCache>
                <c:ptCount val="1"/>
                <c:pt idx="0">
                  <c:v>Rt (tipo de interés)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'Fig1,2,A1'!$B$245:$B$254</c:f>
              <c:numCache/>
            </c:numRef>
          </c:xVal>
          <c:yVal>
            <c:numRef>
              <c:f>'Fig1,2,A1'!$F$245:$F$254</c:f>
              <c:numCache/>
            </c:numRef>
          </c:yVal>
          <c:smooth val="1"/>
        </c:ser>
        <c:axId val="17681290"/>
        <c:axId val="24913883"/>
      </c:scatterChart>
      <c:valAx>
        <c:axId val="1768129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13883"/>
        <c:crosses val="autoZero"/>
        <c:crossBetween val="midCat"/>
        <c:dispUnits/>
        <c:majorUnit val="1"/>
      </c:valAx>
      <c:valAx>
        <c:axId val="24913883"/>
        <c:scaling>
          <c:orientation val="minMax"/>
          <c:min val="0.03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1290"/>
        <c:crosses val="autoZero"/>
        <c:crossBetween val="midCat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5"/>
          <c:y val="0"/>
          <c:w val="0.552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5075"/>
          <c:w val="0.978"/>
          <c:h val="0.89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'Fig1,2,A1'!$H$260</c:f>
              <c:strCache>
                <c:ptCount val="1"/>
                <c:pt idx="0">
                  <c:v>tasa forward (t-1):t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'Fig1,2,A1'!$B$262:$B$281</c:f>
              <c:numCache/>
            </c:numRef>
          </c:xVal>
          <c:yVal>
            <c:numRef>
              <c:f>'Fig1,2,A1'!$H$262:$H$281</c:f>
              <c:numCache/>
            </c:numRef>
          </c:yVal>
          <c:smooth val="1"/>
        </c:ser>
        <c:ser>
          <c:idx val="1"/>
          <c:order val="1"/>
          <c:tx>
            <c:strRef>
              <c:f>'Fig1,2,A1'!$D$259</c:f>
              <c:strCache>
                <c:ptCount val="1"/>
                <c:pt idx="0">
                  <c:v>R (Y.T.M.)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'Fig1,2,A1'!$B$262:$B$281</c:f>
              <c:numCache/>
            </c:numRef>
          </c:xVal>
          <c:yVal>
            <c:numRef>
              <c:f>'Fig1,2,A1'!$D$262:$D$281</c:f>
              <c:numCache/>
            </c:numRef>
          </c:yVal>
          <c:smooth val="1"/>
        </c:ser>
        <c:ser>
          <c:idx val="2"/>
          <c:order val="2"/>
          <c:tx>
            <c:strRef>
              <c:f>'Fig1,2,A1'!$G$259</c:f>
              <c:strCache>
                <c:ptCount val="1"/>
                <c:pt idx="0">
                  <c:v>Interés del último pago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'Fig1,2,A1'!$B$262:$B$281</c:f>
              <c:numCache/>
            </c:numRef>
          </c:xVal>
          <c:yVal>
            <c:numRef>
              <c:f>'Fig1,2,A1'!$G$262:$G$281</c:f>
              <c:numCache/>
            </c:numRef>
          </c:yVal>
          <c:smooth val="1"/>
        </c:ser>
        <c:axId val="22898356"/>
        <c:axId val="4758613"/>
      </c:scatterChart>
      <c:valAx>
        <c:axId val="22898356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Plazo (años)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13"/>
        <c:crosses val="autoZero"/>
        <c:crossBetween val="midCat"/>
        <c:dispUnits/>
        <c:majorUnit val="1"/>
      </c:valAx>
      <c:valAx>
        <c:axId val="4758613"/>
        <c:scaling>
          <c:orientation val="minMax"/>
          <c:min val="0.03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983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75"/>
          <c:y val="0"/>
          <c:w val="0.9202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27</xdr:row>
      <xdr:rowOff>0</xdr:rowOff>
    </xdr:from>
    <xdr:to>
      <xdr:col>10</xdr:col>
      <xdr:colOff>457200</xdr:colOff>
      <xdr:row>39</xdr:row>
      <xdr:rowOff>38100</xdr:rowOff>
    </xdr:to>
    <xdr:graphicFrame>
      <xdr:nvGraphicFramePr>
        <xdr:cNvPr id="1" name="Chart 3"/>
        <xdr:cNvGraphicFramePr/>
      </xdr:nvGraphicFramePr>
      <xdr:xfrm>
        <a:off x="2895600" y="4457700"/>
        <a:ext cx="58102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14</xdr:row>
      <xdr:rowOff>114300</xdr:rowOff>
    </xdr:from>
    <xdr:to>
      <xdr:col>13</xdr:col>
      <xdr:colOff>47625</xdr:colOff>
      <xdr:row>25</xdr:row>
      <xdr:rowOff>133350</xdr:rowOff>
    </xdr:to>
    <xdr:graphicFrame>
      <xdr:nvGraphicFramePr>
        <xdr:cNvPr id="1" name="Chart 2"/>
        <xdr:cNvGraphicFramePr/>
      </xdr:nvGraphicFramePr>
      <xdr:xfrm>
        <a:off x="4933950" y="2381250"/>
        <a:ext cx="57626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1</xdr:row>
      <xdr:rowOff>66675</xdr:rowOff>
    </xdr:from>
    <xdr:to>
      <xdr:col>13</xdr:col>
      <xdr:colOff>57150</xdr:colOff>
      <xdr:row>14</xdr:row>
      <xdr:rowOff>47625</xdr:rowOff>
    </xdr:to>
    <xdr:graphicFrame>
      <xdr:nvGraphicFramePr>
        <xdr:cNvPr id="2" name="Chart 3"/>
        <xdr:cNvGraphicFramePr/>
      </xdr:nvGraphicFramePr>
      <xdr:xfrm>
        <a:off x="4905375" y="228600"/>
        <a:ext cx="58007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89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2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61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98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180975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34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15</xdr:col>
      <xdr:colOff>180975</xdr:colOff>
      <xdr:row>0</xdr:row>
      <xdr:rowOff>0</xdr:rowOff>
    </xdr:from>
    <xdr:to>
      <xdr:col>15</xdr:col>
      <xdr:colOff>180975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70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0</xdr:rowOff>
    </xdr:from>
    <xdr:to>
      <xdr:col>3</xdr:col>
      <xdr:colOff>180975</xdr:colOff>
      <xdr:row>7</xdr:row>
      <xdr:rowOff>9525</xdr:rowOff>
    </xdr:to>
    <xdr:sp>
      <xdr:nvSpPr>
        <xdr:cNvPr id="8" name="Line 8"/>
        <xdr:cNvSpPr>
          <a:spLocks/>
        </xdr:cNvSpPr>
      </xdr:nvSpPr>
      <xdr:spPr>
        <a:xfrm>
          <a:off x="1533525" y="752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</xdr:col>
      <xdr:colOff>180975</xdr:colOff>
      <xdr:row>4</xdr:row>
      <xdr:rowOff>38100</xdr:rowOff>
    </xdr:from>
    <xdr:to>
      <xdr:col>5</xdr:col>
      <xdr:colOff>180975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1895475" y="752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7</xdr:row>
      <xdr:rowOff>9525</xdr:rowOff>
    </xdr:to>
    <xdr:sp>
      <xdr:nvSpPr>
        <xdr:cNvPr id="10" name="Line 10"/>
        <xdr:cNvSpPr>
          <a:spLocks/>
        </xdr:cNvSpPr>
      </xdr:nvSpPr>
      <xdr:spPr>
        <a:xfrm>
          <a:off x="2257425" y="752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</xdr:rowOff>
    </xdr:from>
    <xdr:to>
      <xdr:col>10</xdr:col>
      <xdr:colOff>0</xdr:colOff>
      <xdr:row>7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2619375" y="762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9</xdr:row>
      <xdr:rowOff>9525</xdr:rowOff>
    </xdr:to>
    <xdr:sp>
      <xdr:nvSpPr>
        <xdr:cNvPr id="12" name="Line 12"/>
        <xdr:cNvSpPr>
          <a:spLocks/>
        </xdr:cNvSpPr>
      </xdr:nvSpPr>
      <xdr:spPr>
        <a:xfrm>
          <a:off x="2981325" y="7524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180975</xdr:colOff>
      <xdr:row>15</xdr:row>
      <xdr:rowOff>0</xdr:rowOff>
    </xdr:from>
    <xdr:to>
      <xdr:col>3</xdr:col>
      <xdr:colOff>180975</xdr:colOff>
      <xdr:row>17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533525" y="22288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</xdr:col>
      <xdr:colOff>180975</xdr:colOff>
      <xdr:row>14</xdr:row>
      <xdr:rowOff>47625</xdr:rowOff>
    </xdr:from>
    <xdr:to>
      <xdr:col>5</xdr:col>
      <xdr:colOff>180975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>
          <a:off x="1895475" y="22288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17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257425" y="22288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9525</xdr:rowOff>
    </xdr:from>
    <xdr:to>
      <xdr:col>10</xdr:col>
      <xdr:colOff>0</xdr:colOff>
      <xdr:row>17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2619375" y="22383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180975</xdr:colOff>
      <xdr:row>14</xdr:row>
      <xdr:rowOff>47625</xdr:rowOff>
    </xdr:from>
    <xdr:to>
      <xdr:col>11</xdr:col>
      <xdr:colOff>180975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2981325" y="22288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17</xdr:row>
      <xdr:rowOff>9525</xdr:rowOff>
    </xdr:to>
    <xdr:sp>
      <xdr:nvSpPr>
        <xdr:cNvPr id="18" name="Line 18"/>
        <xdr:cNvSpPr>
          <a:spLocks/>
        </xdr:cNvSpPr>
      </xdr:nvSpPr>
      <xdr:spPr>
        <a:xfrm>
          <a:off x="3343275" y="22288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9525</xdr:rowOff>
    </xdr:from>
    <xdr:to>
      <xdr:col>16</xdr:col>
      <xdr:colOff>0</xdr:colOff>
      <xdr:row>17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3705225" y="22383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17</xdr:row>
      <xdr:rowOff>9525</xdr:rowOff>
    </xdr:to>
    <xdr:sp>
      <xdr:nvSpPr>
        <xdr:cNvPr id="20" name="Line 20"/>
        <xdr:cNvSpPr>
          <a:spLocks/>
        </xdr:cNvSpPr>
      </xdr:nvSpPr>
      <xdr:spPr>
        <a:xfrm>
          <a:off x="4067175" y="22288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9525</xdr:rowOff>
    </xdr:from>
    <xdr:to>
      <xdr:col>20</xdr:col>
      <xdr:colOff>0</xdr:colOff>
      <xdr:row>17</xdr:row>
      <xdr:rowOff>28575</xdr:rowOff>
    </xdr:to>
    <xdr:sp>
      <xdr:nvSpPr>
        <xdr:cNvPr id="21" name="Line 21"/>
        <xdr:cNvSpPr>
          <a:spLocks/>
        </xdr:cNvSpPr>
      </xdr:nvSpPr>
      <xdr:spPr>
        <a:xfrm>
          <a:off x="4429125" y="22383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19</xdr:row>
      <xdr:rowOff>9525</xdr:rowOff>
    </xdr:to>
    <xdr:sp>
      <xdr:nvSpPr>
        <xdr:cNvPr id="22" name="Line 22"/>
        <xdr:cNvSpPr>
          <a:spLocks/>
        </xdr:cNvSpPr>
      </xdr:nvSpPr>
      <xdr:spPr>
        <a:xfrm>
          <a:off x="4791075" y="22288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180975</xdr:colOff>
      <xdr:row>26</xdr:row>
      <xdr:rowOff>0</xdr:rowOff>
    </xdr:from>
    <xdr:to>
      <xdr:col>3</xdr:col>
      <xdr:colOff>180975</xdr:colOff>
      <xdr:row>28</xdr:row>
      <xdr:rowOff>9525</xdr:rowOff>
    </xdr:to>
    <xdr:sp>
      <xdr:nvSpPr>
        <xdr:cNvPr id="23" name="Line 23"/>
        <xdr:cNvSpPr>
          <a:spLocks/>
        </xdr:cNvSpPr>
      </xdr:nvSpPr>
      <xdr:spPr>
        <a:xfrm>
          <a:off x="1533525" y="3895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</xdr:col>
      <xdr:colOff>180975</xdr:colOff>
      <xdr:row>25</xdr:row>
      <xdr:rowOff>47625</xdr:rowOff>
    </xdr:from>
    <xdr:to>
      <xdr:col>5</xdr:col>
      <xdr:colOff>180975</xdr:colOff>
      <xdr:row>28</xdr:row>
      <xdr:rowOff>0</xdr:rowOff>
    </xdr:to>
    <xdr:sp>
      <xdr:nvSpPr>
        <xdr:cNvPr id="24" name="Line 24"/>
        <xdr:cNvSpPr>
          <a:spLocks/>
        </xdr:cNvSpPr>
      </xdr:nvSpPr>
      <xdr:spPr>
        <a:xfrm>
          <a:off x="1895475" y="3895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2257425" y="3895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9525</xdr:rowOff>
    </xdr:from>
    <xdr:to>
      <xdr:col>10</xdr:col>
      <xdr:colOff>0</xdr:colOff>
      <xdr:row>28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2619375" y="3905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180975</xdr:colOff>
      <xdr:row>25</xdr:row>
      <xdr:rowOff>47625</xdr:rowOff>
    </xdr:from>
    <xdr:to>
      <xdr:col>11</xdr:col>
      <xdr:colOff>180975</xdr:colOff>
      <xdr:row>28</xdr:row>
      <xdr:rowOff>0</xdr:rowOff>
    </xdr:to>
    <xdr:sp>
      <xdr:nvSpPr>
        <xdr:cNvPr id="27" name="Line 27"/>
        <xdr:cNvSpPr>
          <a:spLocks/>
        </xdr:cNvSpPr>
      </xdr:nvSpPr>
      <xdr:spPr>
        <a:xfrm>
          <a:off x="2981325" y="3895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28</xdr:row>
      <xdr:rowOff>9525</xdr:rowOff>
    </xdr:to>
    <xdr:sp>
      <xdr:nvSpPr>
        <xdr:cNvPr id="28" name="Line 28"/>
        <xdr:cNvSpPr>
          <a:spLocks/>
        </xdr:cNvSpPr>
      </xdr:nvSpPr>
      <xdr:spPr>
        <a:xfrm>
          <a:off x="3343275" y="3895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9525</xdr:rowOff>
    </xdr:from>
    <xdr:to>
      <xdr:col>16</xdr:col>
      <xdr:colOff>0</xdr:colOff>
      <xdr:row>28</xdr:row>
      <xdr:rowOff>28575</xdr:rowOff>
    </xdr:to>
    <xdr:sp>
      <xdr:nvSpPr>
        <xdr:cNvPr id="29" name="Line 29"/>
        <xdr:cNvSpPr>
          <a:spLocks/>
        </xdr:cNvSpPr>
      </xdr:nvSpPr>
      <xdr:spPr>
        <a:xfrm>
          <a:off x="3705225" y="3905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28</xdr:row>
      <xdr:rowOff>9525</xdr:rowOff>
    </xdr:to>
    <xdr:sp>
      <xdr:nvSpPr>
        <xdr:cNvPr id="30" name="Line 30"/>
        <xdr:cNvSpPr>
          <a:spLocks/>
        </xdr:cNvSpPr>
      </xdr:nvSpPr>
      <xdr:spPr>
        <a:xfrm>
          <a:off x="4067175" y="3895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9525</xdr:rowOff>
    </xdr:from>
    <xdr:to>
      <xdr:col>20</xdr:col>
      <xdr:colOff>0</xdr:colOff>
      <xdr:row>28</xdr:row>
      <xdr:rowOff>28575</xdr:rowOff>
    </xdr:to>
    <xdr:sp>
      <xdr:nvSpPr>
        <xdr:cNvPr id="31" name="Line 31"/>
        <xdr:cNvSpPr>
          <a:spLocks/>
        </xdr:cNvSpPr>
      </xdr:nvSpPr>
      <xdr:spPr>
        <a:xfrm>
          <a:off x="4429125" y="3905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9525</xdr:rowOff>
    </xdr:from>
    <xdr:to>
      <xdr:col>22</xdr:col>
      <xdr:colOff>0</xdr:colOff>
      <xdr:row>28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4791075" y="3905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180975</xdr:colOff>
      <xdr:row>34</xdr:row>
      <xdr:rowOff>0</xdr:rowOff>
    </xdr:from>
    <xdr:to>
      <xdr:col>3</xdr:col>
      <xdr:colOff>180975</xdr:colOff>
      <xdr:row>36</xdr:row>
      <xdr:rowOff>9525</xdr:rowOff>
    </xdr:to>
    <xdr:sp>
      <xdr:nvSpPr>
        <xdr:cNvPr id="33" name="Line 33"/>
        <xdr:cNvSpPr>
          <a:spLocks/>
        </xdr:cNvSpPr>
      </xdr:nvSpPr>
      <xdr:spPr>
        <a:xfrm>
          <a:off x="1533525" y="5124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</xdr:col>
      <xdr:colOff>180975</xdr:colOff>
      <xdr:row>33</xdr:row>
      <xdr:rowOff>66675</xdr:rowOff>
    </xdr:from>
    <xdr:to>
      <xdr:col>5</xdr:col>
      <xdr:colOff>180975</xdr:colOff>
      <xdr:row>36</xdr:row>
      <xdr:rowOff>0</xdr:rowOff>
    </xdr:to>
    <xdr:sp>
      <xdr:nvSpPr>
        <xdr:cNvPr id="34" name="Line 34"/>
        <xdr:cNvSpPr>
          <a:spLocks/>
        </xdr:cNvSpPr>
      </xdr:nvSpPr>
      <xdr:spPr>
        <a:xfrm>
          <a:off x="1895475" y="5114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36</xdr:row>
      <xdr:rowOff>9525</xdr:rowOff>
    </xdr:to>
    <xdr:sp>
      <xdr:nvSpPr>
        <xdr:cNvPr id="35" name="Line 35"/>
        <xdr:cNvSpPr>
          <a:spLocks/>
        </xdr:cNvSpPr>
      </xdr:nvSpPr>
      <xdr:spPr>
        <a:xfrm>
          <a:off x="2257425" y="5124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9525</xdr:rowOff>
    </xdr:from>
    <xdr:to>
      <xdr:col>10</xdr:col>
      <xdr:colOff>0</xdr:colOff>
      <xdr:row>36</xdr:row>
      <xdr:rowOff>28575</xdr:rowOff>
    </xdr:to>
    <xdr:sp>
      <xdr:nvSpPr>
        <xdr:cNvPr id="36" name="Line 36"/>
        <xdr:cNvSpPr>
          <a:spLocks/>
        </xdr:cNvSpPr>
      </xdr:nvSpPr>
      <xdr:spPr>
        <a:xfrm>
          <a:off x="2619375" y="5133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180975</xdr:colOff>
      <xdr:row>33</xdr:row>
      <xdr:rowOff>66675</xdr:rowOff>
    </xdr:from>
    <xdr:to>
      <xdr:col>11</xdr:col>
      <xdr:colOff>180975</xdr:colOff>
      <xdr:row>36</xdr:row>
      <xdr:rowOff>0</xdr:rowOff>
    </xdr:to>
    <xdr:sp>
      <xdr:nvSpPr>
        <xdr:cNvPr id="37" name="Line 37"/>
        <xdr:cNvSpPr>
          <a:spLocks/>
        </xdr:cNvSpPr>
      </xdr:nvSpPr>
      <xdr:spPr>
        <a:xfrm>
          <a:off x="2981325" y="5114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36</xdr:row>
      <xdr:rowOff>9525</xdr:rowOff>
    </xdr:to>
    <xdr:sp>
      <xdr:nvSpPr>
        <xdr:cNvPr id="38" name="Line 38"/>
        <xdr:cNvSpPr>
          <a:spLocks/>
        </xdr:cNvSpPr>
      </xdr:nvSpPr>
      <xdr:spPr>
        <a:xfrm>
          <a:off x="3343275" y="5124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9525</xdr:rowOff>
    </xdr:from>
    <xdr:to>
      <xdr:col>16</xdr:col>
      <xdr:colOff>0</xdr:colOff>
      <xdr:row>36</xdr:row>
      <xdr:rowOff>28575</xdr:rowOff>
    </xdr:to>
    <xdr:sp>
      <xdr:nvSpPr>
        <xdr:cNvPr id="39" name="Line 39"/>
        <xdr:cNvSpPr>
          <a:spLocks/>
        </xdr:cNvSpPr>
      </xdr:nvSpPr>
      <xdr:spPr>
        <a:xfrm>
          <a:off x="3705225" y="5133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0</xdr:colOff>
      <xdr:row>36</xdr:row>
      <xdr:rowOff>9525</xdr:rowOff>
    </xdr:to>
    <xdr:sp>
      <xdr:nvSpPr>
        <xdr:cNvPr id="40" name="Line 40"/>
        <xdr:cNvSpPr>
          <a:spLocks/>
        </xdr:cNvSpPr>
      </xdr:nvSpPr>
      <xdr:spPr>
        <a:xfrm>
          <a:off x="4067175" y="5124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36</xdr:row>
      <xdr:rowOff>28575</xdr:rowOff>
    </xdr:to>
    <xdr:sp>
      <xdr:nvSpPr>
        <xdr:cNvPr id="41" name="Line 41"/>
        <xdr:cNvSpPr>
          <a:spLocks/>
        </xdr:cNvSpPr>
      </xdr:nvSpPr>
      <xdr:spPr>
        <a:xfrm>
          <a:off x="4429125" y="5133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9525</xdr:rowOff>
    </xdr:from>
    <xdr:to>
      <xdr:col>22</xdr:col>
      <xdr:colOff>0</xdr:colOff>
      <xdr:row>36</xdr:row>
      <xdr:rowOff>28575</xdr:rowOff>
    </xdr:to>
    <xdr:sp>
      <xdr:nvSpPr>
        <xdr:cNvPr id="42" name="Line 42"/>
        <xdr:cNvSpPr>
          <a:spLocks/>
        </xdr:cNvSpPr>
      </xdr:nvSpPr>
      <xdr:spPr>
        <a:xfrm>
          <a:off x="4791075" y="5133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180975</xdr:colOff>
      <xdr:row>42</xdr:row>
      <xdr:rowOff>0</xdr:rowOff>
    </xdr:from>
    <xdr:to>
      <xdr:col>3</xdr:col>
      <xdr:colOff>180975</xdr:colOff>
      <xdr:row>44</xdr:row>
      <xdr:rowOff>9525</xdr:rowOff>
    </xdr:to>
    <xdr:sp>
      <xdr:nvSpPr>
        <xdr:cNvPr id="43" name="Line 43"/>
        <xdr:cNvSpPr>
          <a:spLocks/>
        </xdr:cNvSpPr>
      </xdr:nvSpPr>
      <xdr:spPr>
        <a:xfrm>
          <a:off x="1533525" y="64008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9525</xdr:rowOff>
    </xdr:from>
    <xdr:to>
      <xdr:col>16</xdr:col>
      <xdr:colOff>0</xdr:colOff>
      <xdr:row>44</xdr:row>
      <xdr:rowOff>28575</xdr:rowOff>
    </xdr:to>
    <xdr:sp>
      <xdr:nvSpPr>
        <xdr:cNvPr id="44" name="Line 44"/>
        <xdr:cNvSpPr>
          <a:spLocks/>
        </xdr:cNvSpPr>
      </xdr:nvSpPr>
      <xdr:spPr>
        <a:xfrm>
          <a:off x="3705225" y="64103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33</xdr:col>
      <xdr:colOff>209550</xdr:colOff>
      <xdr:row>0</xdr:row>
      <xdr:rowOff>0</xdr:rowOff>
    </xdr:from>
    <xdr:to>
      <xdr:col>33</xdr:col>
      <xdr:colOff>171450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7858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35</xdr:col>
      <xdr:colOff>209550</xdr:colOff>
      <xdr:row>0</xdr:row>
      <xdr:rowOff>0</xdr:rowOff>
    </xdr:from>
    <xdr:to>
      <xdr:col>35</xdr:col>
      <xdr:colOff>171450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827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69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115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53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43</xdr:col>
      <xdr:colOff>209550</xdr:colOff>
      <xdr:row>0</xdr:row>
      <xdr:rowOff>0</xdr:rowOff>
    </xdr:from>
    <xdr:to>
      <xdr:col>43</xdr:col>
      <xdr:colOff>171450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95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45</xdr:col>
      <xdr:colOff>209550</xdr:colOff>
      <xdr:row>0</xdr:row>
      <xdr:rowOff>0</xdr:rowOff>
    </xdr:from>
    <xdr:to>
      <xdr:col>45</xdr:col>
      <xdr:colOff>171450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037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33</xdr:col>
      <xdr:colOff>209550</xdr:colOff>
      <xdr:row>2</xdr:row>
      <xdr:rowOff>0</xdr:rowOff>
    </xdr:from>
    <xdr:to>
      <xdr:col>33</xdr:col>
      <xdr:colOff>209550</xdr:colOff>
      <xdr:row>2</xdr:row>
      <xdr:rowOff>0</xdr:rowOff>
    </xdr:to>
    <xdr:sp>
      <xdr:nvSpPr>
        <xdr:cNvPr id="52" name="Line 52"/>
        <xdr:cNvSpPr>
          <a:spLocks/>
        </xdr:cNvSpPr>
      </xdr:nvSpPr>
      <xdr:spPr>
        <a:xfrm>
          <a:off x="78581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35</xdr:col>
      <xdr:colOff>209550</xdr:colOff>
      <xdr:row>2</xdr:row>
      <xdr:rowOff>0</xdr:rowOff>
    </xdr:from>
    <xdr:to>
      <xdr:col>35</xdr:col>
      <xdr:colOff>209550</xdr:colOff>
      <xdr:row>2</xdr:row>
      <xdr:rowOff>0</xdr:rowOff>
    </xdr:to>
    <xdr:sp>
      <xdr:nvSpPr>
        <xdr:cNvPr id="53" name="Line 53"/>
        <xdr:cNvSpPr>
          <a:spLocks/>
        </xdr:cNvSpPr>
      </xdr:nvSpPr>
      <xdr:spPr>
        <a:xfrm>
          <a:off x="82772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38</xdr:col>
      <xdr:colOff>0</xdr:colOff>
      <xdr:row>2</xdr:row>
      <xdr:rowOff>0</xdr:rowOff>
    </xdr:from>
    <xdr:to>
      <xdr:col>38</xdr:col>
      <xdr:colOff>0</xdr:colOff>
      <xdr:row>2</xdr:row>
      <xdr:rowOff>0</xdr:rowOff>
    </xdr:to>
    <xdr:sp>
      <xdr:nvSpPr>
        <xdr:cNvPr id="54" name="Line 54"/>
        <xdr:cNvSpPr>
          <a:spLocks/>
        </xdr:cNvSpPr>
      </xdr:nvSpPr>
      <xdr:spPr>
        <a:xfrm>
          <a:off x="86963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40</xdr:col>
      <xdr:colOff>0</xdr:colOff>
      <xdr:row>2</xdr:row>
      <xdr:rowOff>0</xdr:rowOff>
    </xdr:from>
    <xdr:to>
      <xdr:col>40</xdr:col>
      <xdr:colOff>0</xdr:colOff>
      <xdr:row>2</xdr:row>
      <xdr:rowOff>0</xdr:rowOff>
    </xdr:to>
    <xdr:sp>
      <xdr:nvSpPr>
        <xdr:cNvPr id="55" name="Line 55"/>
        <xdr:cNvSpPr>
          <a:spLocks/>
        </xdr:cNvSpPr>
      </xdr:nvSpPr>
      <xdr:spPr>
        <a:xfrm>
          <a:off x="91154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42</xdr:col>
      <xdr:colOff>0</xdr:colOff>
      <xdr:row>2</xdr:row>
      <xdr:rowOff>0</xdr:rowOff>
    </xdr:from>
    <xdr:to>
      <xdr:col>42</xdr:col>
      <xdr:colOff>0</xdr:colOff>
      <xdr:row>2</xdr:row>
      <xdr:rowOff>0</xdr:rowOff>
    </xdr:to>
    <xdr:sp>
      <xdr:nvSpPr>
        <xdr:cNvPr id="56" name="Line 56"/>
        <xdr:cNvSpPr>
          <a:spLocks/>
        </xdr:cNvSpPr>
      </xdr:nvSpPr>
      <xdr:spPr>
        <a:xfrm>
          <a:off x="95345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33</xdr:col>
      <xdr:colOff>209550</xdr:colOff>
      <xdr:row>5</xdr:row>
      <xdr:rowOff>0</xdr:rowOff>
    </xdr:from>
    <xdr:to>
      <xdr:col>33</xdr:col>
      <xdr:colOff>209550</xdr:colOff>
      <xdr:row>7</xdr:row>
      <xdr:rowOff>9525</xdr:rowOff>
    </xdr:to>
    <xdr:sp>
      <xdr:nvSpPr>
        <xdr:cNvPr id="57" name="Line 57"/>
        <xdr:cNvSpPr>
          <a:spLocks/>
        </xdr:cNvSpPr>
      </xdr:nvSpPr>
      <xdr:spPr>
        <a:xfrm>
          <a:off x="7858125" y="752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35</xdr:col>
      <xdr:colOff>209550</xdr:colOff>
      <xdr:row>4</xdr:row>
      <xdr:rowOff>38100</xdr:rowOff>
    </xdr:from>
    <xdr:to>
      <xdr:col>35</xdr:col>
      <xdr:colOff>209550</xdr:colOff>
      <xdr:row>7</xdr:row>
      <xdr:rowOff>0</xdr:rowOff>
    </xdr:to>
    <xdr:sp>
      <xdr:nvSpPr>
        <xdr:cNvPr id="58" name="Line 58"/>
        <xdr:cNvSpPr>
          <a:spLocks/>
        </xdr:cNvSpPr>
      </xdr:nvSpPr>
      <xdr:spPr>
        <a:xfrm>
          <a:off x="8277225" y="752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38</xdr:col>
      <xdr:colOff>0</xdr:colOff>
      <xdr:row>5</xdr:row>
      <xdr:rowOff>0</xdr:rowOff>
    </xdr:from>
    <xdr:to>
      <xdr:col>38</xdr:col>
      <xdr:colOff>0</xdr:colOff>
      <xdr:row>7</xdr:row>
      <xdr:rowOff>9525</xdr:rowOff>
    </xdr:to>
    <xdr:sp>
      <xdr:nvSpPr>
        <xdr:cNvPr id="59" name="Line 59"/>
        <xdr:cNvSpPr>
          <a:spLocks/>
        </xdr:cNvSpPr>
      </xdr:nvSpPr>
      <xdr:spPr>
        <a:xfrm>
          <a:off x="8696325" y="752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40</xdr:col>
      <xdr:colOff>0</xdr:colOff>
      <xdr:row>5</xdr:row>
      <xdr:rowOff>9525</xdr:rowOff>
    </xdr:from>
    <xdr:to>
      <xdr:col>40</xdr:col>
      <xdr:colOff>0</xdr:colOff>
      <xdr:row>7</xdr:row>
      <xdr:rowOff>28575</xdr:rowOff>
    </xdr:to>
    <xdr:sp>
      <xdr:nvSpPr>
        <xdr:cNvPr id="60" name="Line 60"/>
        <xdr:cNvSpPr>
          <a:spLocks/>
        </xdr:cNvSpPr>
      </xdr:nvSpPr>
      <xdr:spPr>
        <a:xfrm>
          <a:off x="9115425" y="762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41</xdr:col>
      <xdr:colOff>209550</xdr:colOff>
      <xdr:row>4</xdr:row>
      <xdr:rowOff>38100</xdr:rowOff>
    </xdr:from>
    <xdr:to>
      <xdr:col>41</xdr:col>
      <xdr:colOff>209550</xdr:colOff>
      <xdr:row>7</xdr:row>
      <xdr:rowOff>0</xdr:rowOff>
    </xdr:to>
    <xdr:sp>
      <xdr:nvSpPr>
        <xdr:cNvPr id="61" name="Line 61"/>
        <xdr:cNvSpPr>
          <a:spLocks/>
        </xdr:cNvSpPr>
      </xdr:nvSpPr>
      <xdr:spPr>
        <a:xfrm>
          <a:off x="9534525" y="752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44</xdr:col>
      <xdr:colOff>0</xdr:colOff>
      <xdr:row>5</xdr:row>
      <xdr:rowOff>0</xdr:rowOff>
    </xdr:from>
    <xdr:to>
      <xdr:col>44</xdr:col>
      <xdr:colOff>0</xdr:colOff>
      <xdr:row>7</xdr:row>
      <xdr:rowOff>9525</xdr:rowOff>
    </xdr:to>
    <xdr:sp>
      <xdr:nvSpPr>
        <xdr:cNvPr id="62" name="Line 62"/>
        <xdr:cNvSpPr>
          <a:spLocks/>
        </xdr:cNvSpPr>
      </xdr:nvSpPr>
      <xdr:spPr>
        <a:xfrm>
          <a:off x="9953625" y="752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46</xdr:col>
      <xdr:colOff>0</xdr:colOff>
      <xdr:row>5</xdr:row>
      <xdr:rowOff>9525</xdr:rowOff>
    </xdr:from>
    <xdr:to>
      <xdr:col>46</xdr:col>
      <xdr:colOff>0</xdr:colOff>
      <xdr:row>7</xdr:row>
      <xdr:rowOff>28575</xdr:rowOff>
    </xdr:to>
    <xdr:sp>
      <xdr:nvSpPr>
        <xdr:cNvPr id="63" name="Line 63"/>
        <xdr:cNvSpPr>
          <a:spLocks/>
        </xdr:cNvSpPr>
      </xdr:nvSpPr>
      <xdr:spPr>
        <a:xfrm>
          <a:off x="10372725" y="762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48</xdr:col>
      <xdr:colOff>0</xdr:colOff>
      <xdr:row>5</xdr:row>
      <xdr:rowOff>0</xdr:rowOff>
    </xdr:from>
    <xdr:to>
      <xdr:col>48</xdr:col>
      <xdr:colOff>0</xdr:colOff>
      <xdr:row>7</xdr:row>
      <xdr:rowOff>9525</xdr:rowOff>
    </xdr:to>
    <xdr:sp>
      <xdr:nvSpPr>
        <xdr:cNvPr id="64" name="Line 64"/>
        <xdr:cNvSpPr>
          <a:spLocks/>
        </xdr:cNvSpPr>
      </xdr:nvSpPr>
      <xdr:spPr>
        <a:xfrm>
          <a:off x="10791825" y="752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50</xdr:col>
      <xdr:colOff>0</xdr:colOff>
      <xdr:row>5</xdr:row>
      <xdr:rowOff>9525</xdr:rowOff>
    </xdr:from>
    <xdr:to>
      <xdr:col>50</xdr:col>
      <xdr:colOff>0</xdr:colOff>
      <xdr:row>7</xdr:row>
      <xdr:rowOff>28575</xdr:rowOff>
    </xdr:to>
    <xdr:sp>
      <xdr:nvSpPr>
        <xdr:cNvPr id="65" name="Line 65"/>
        <xdr:cNvSpPr>
          <a:spLocks/>
        </xdr:cNvSpPr>
      </xdr:nvSpPr>
      <xdr:spPr>
        <a:xfrm>
          <a:off x="11210925" y="762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52</xdr:col>
      <xdr:colOff>0</xdr:colOff>
      <xdr:row>5</xdr:row>
      <xdr:rowOff>0</xdr:rowOff>
    </xdr:from>
    <xdr:to>
      <xdr:col>52</xdr:col>
      <xdr:colOff>0</xdr:colOff>
      <xdr:row>9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630025" y="7524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33</xdr:col>
      <xdr:colOff>209550</xdr:colOff>
      <xdr:row>11</xdr:row>
      <xdr:rowOff>0</xdr:rowOff>
    </xdr:from>
    <xdr:to>
      <xdr:col>33</xdr:col>
      <xdr:colOff>209550</xdr:colOff>
      <xdr:row>11</xdr:row>
      <xdr:rowOff>0</xdr:rowOff>
    </xdr:to>
    <xdr:sp>
      <xdr:nvSpPr>
        <xdr:cNvPr id="67" name="Line 67"/>
        <xdr:cNvSpPr>
          <a:spLocks/>
        </xdr:cNvSpPr>
      </xdr:nvSpPr>
      <xdr:spPr>
        <a:xfrm>
          <a:off x="78581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35</xdr:col>
      <xdr:colOff>209550</xdr:colOff>
      <xdr:row>11</xdr:row>
      <xdr:rowOff>0</xdr:rowOff>
    </xdr:from>
    <xdr:to>
      <xdr:col>35</xdr:col>
      <xdr:colOff>209550</xdr:colOff>
      <xdr:row>11</xdr:row>
      <xdr:rowOff>0</xdr:rowOff>
    </xdr:to>
    <xdr:sp>
      <xdr:nvSpPr>
        <xdr:cNvPr id="68" name="Line 68"/>
        <xdr:cNvSpPr>
          <a:spLocks/>
        </xdr:cNvSpPr>
      </xdr:nvSpPr>
      <xdr:spPr>
        <a:xfrm>
          <a:off x="82772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38</xdr:col>
      <xdr:colOff>0</xdr:colOff>
      <xdr:row>11</xdr:row>
      <xdr:rowOff>0</xdr:rowOff>
    </xdr:from>
    <xdr:to>
      <xdr:col>38</xdr:col>
      <xdr:colOff>0</xdr:colOff>
      <xdr:row>11</xdr:row>
      <xdr:rowOff>0</xdr:rowOff>
    </xdr:to>
    <xdr:sp>
      <xdr:nvSpPr>
        <xdr:cNvPr id="69" name="Line 69"/>
        <xdr:cNvSpPr>
          <a:spLocks/>
        </xdr:cNvSpPr>
      </xdr:nvSpPr>
      <xdr:spPr>
        <a:xfrm>
          <a:off x="86963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>
      <xdr:nvSpPr>
        <xdr:cNvPr id="70" name="Line 70"/>
        <xdr:cNvSpPr>
          <a:spLocks/>
        </xdr:cNvSpPr>
      </xdr:nvSpPr>
      <xdr:spPr>
        <a:xfrm>
          <a:off x="91154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41</xdr:col>
      <xdr:colOff>209550</xdr:colOff>
      <xdr:row>11</xdr:row>
      <xdr:rowOff>0</xdr:rowOff>
    </xdr:from>
    <xdr:to>
      <xdr:col>41</xdr:col>
      <xdr:colOff>209550</xdr:colOff>
      <xdr:row>11</xdr:row>
      <xdr:rowOff>0</xdr:rowOff>
    </xdr:to>
    <xdr:sp>
      <xdr:nvSpPr>
        <xdr:cNvPr id="71" name="Line 71"/>
        <xdr:cNvSpPr>
          <a:spLocks/>
        </xdr:cNvSpPr>
      </xdr:nvSpPr>
      <xdr:spPr>
        <a:xfrm>
          <a:off x="95345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44</xdr:col>
      <xdr:colOff>0</xdr:colOff>
      <xdr:row>11</xdr:row>
      <xdr:rowOff>0</xdr:rowOff>
    </xdr:from>
    <xdr:to>
      <xdr:col>44</xdr:col>
      <xdr:colOff>0</xdr:colOff>
      <xdr:row>11</xdr:row>
      <xdr:rowOff>0</xdr:rowOff>
    </xdr:to>
    <xdr:sp>
      <xdr:nvSpPr>
        <xdr:cNvPr id="72" name="Line 72"/>
        <xdr:cNvSpPr>
          <a:spLocks/>
        </xdr:cNvSpPr>
      </xdr:nvSpPr>
      <xdr:spPr>
        <a:xfrm>
          <a:off x="99536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73" name="Line 73"/>
        <xdr:cNvSpPr>
          <a:spLocks/>
        </xdr:cNvSpPr>
      </xdr:nvSpPr>
      <xdr:spPr>
        <a:xfrm>
          <a:off x="103727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0</xdr:rowOff>
    </xdr:from>
    <xdr:to>
      <xdr:col>48</xdr:col>
      <xdr:colOff>0</xdr:colOff>
      <xdr:row>11</xdr:row>
      <xdr:rowOff>0</xdr:rowOff>
    </xdr:to>
    <xdr:sp>
      <xdr:nvSpPr>
        <xdr:cNvPr id="74" name="Line 74"/>
        <xdr:cNvSpPr>
          <a:spLocks/>
        </xdr:cNvSpPr>
      </xdr:nvSpPr>
      <xdr:spPr>
        <a:xfrm>
          <a:off x="107918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50</xdr:col>
      <xdr:colOff>0</xdr:colOff>
      <xdr:row>11</xdr:row>
      <xdr:rowOff>0</xdr:rowOff>
    </xdr:from>
    <xdr:to>
      <xdr:col>50</xdr:col>
      <xdr:colOff>0</xdr:colOff>
      <xdr:row>11</xdr:row>
      <xdr:rowOff>0</xdr:rowOff>
    </xdr:to>
    <xdr:sp>
      <xdr:nvSpPr>
        <xdr:cNvPr id="75" name="Line 75"/>
        <xdr:cNvSpPr>
          <a:spLocks/>
        </xdr:cNvSpPr>
      </xdr:nvSpPr>
      <xdr:spPr>
        <a:xfrm>
          <a:off x="112109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76" name="Line 76"/>
        <xdr:cNvSpPr>
          <a:spLocks/>
        </xdr:cNvSpPr>
      </xdr:nvSpPr>
      <xdr:spPr>
        <a:xfrm>
          <a:off x="116300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33</xdr:col>
      <xdr:colOff>209550</xdr:colOff>
      <xdr:row>11</xdr:row>
      <xdr:rowOff>0</xdr:rowOff>
    </xdr:from>
    <xdr:to>
      <xdr:col>33</xdr:col>
      <xdr:colOff>209550</xdr:colOff>
      <xdr:row>11</xdr:row>
      <xdr:rowOff>0</xdr:rowOff>
    </xdr:to>
    <xdr:sp>
      <xdr:nvSpPr>
        <xdr:cNvPr id="77" name="Line 77"/>
        <xdr:cNvSpPr>
          <a:spLocks/>
        </xdr:cNvSpPr>
      </xdr:nvSpPr>
      <xdr:spPr>
        <a:xfrm>
          <a:off x="78581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35</xdr:col>
      <xdr:colOff>209550</xdr:colOff>
      <xdr:row>11</xdr:row>
      <xdr:rowOff>0</xdr:rowOff>
    </xdr:from>
    <xdr:to>
      <xdr:col>35</xdr:col>
      <xdr:colOff>209550</xdr:colOff>
      <xdr:row>11</xdr:row>
      <xdr:rowOff>0</xdr:rowOff>
    </xdr:to>
    <xdr:sp>
      <xdr:nvSpPr>
        <xdr:cNvPr id="78" name="Line 78"/>
        <xdr:cNvSpPr>
          <a:spLocks/>
        </xdr:cNvSpPr>
      </xdr:nvSpPr>
      <xdr:spPr>
        <a:xfrm>
          <a:off x="82772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38</xdr:col>
      <xdr:colOff>0</xdr:colOff>
      <xdr:row>11</xdr:row>
      <xdr:rowOff>0</xdr:rowOff>
    </xdr:from>
    <xdr:to>
      <xdr:col>38</xdr:col>
      <xdr:colOff>0</xdr:colOff>
      <xdr:row>11</xdr:row>
      <xdr:rowOff>0</xdr:rowOff>
    </xdr:to>
    <xdr:sp>
      <xdr:nvSpPr>
        <xdr:cNvPr id="79" name="Line 79"/>
        <xdr:cNvSpPr>
          <a:spLocks/>
        </xdr:cNvSpPr>
      </xdr:nvSpPr>
      <xdr:spPr>
        <a:xfrm>
          <a:off x="86963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40</xdr:col>
      <xdr:colOff>0</xdr:colOff>
      <xdr:row>11</xdr:row>
      <xdr:rowOff>0</xdr:rowOff>
    </xdr:to>
    <xdr:sp>
      <xdr:nvSpPr>
        <xdr:cNvPr id="80" name="Line 80"/>
        <xdr:cNvSpPr>
          <a:spLocks/>
        </xdr:cNvSpPr>
      </xdr:nvSpPr>
      <xdr:spPr>
        <a:xfrm>
          <a:off x="91154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41</xdr:col>
      <xdr:colOff>209550</xdr:colOff>
      <xdr:row>11</xdr:row>
      <xdr:rowOff>0</xdr:rowOff>
    </xdr:from>
    <xdr:to>
      <xdr:col>41</xdr:col>
      <xdr:colOff>209550</xdr:colOff>
      <xdr:row>11</xdr:row>
      <xdr:rowOff>0</xdr:rowOff>
    </xdr:to>
    <xdr:sp>
      <xdr:nvSpPr>
        <xdr:cNvPr id="81" name="Line 81"/>
        <xdr:cNvSpPr>
          <a:spLocks/>
        </xdr:cNvSpPr>
      </xdr:nvSpPr>
      <xdr:spPr>
        <a:xfrm>
          <a:off x="95345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44</xdr:col>
      <xdr:colOff>0</xdr:colOff>
      <xdr:row>11</xdr:row>
      <xdr:rowOff>0</xdr:rowOff>
    </xdr:from>
    <xdr:to>
      <xdr:col>44</xdr:col>
      <xdr:colOff>0</xdr:colOff>
      <xdr:row>11</xdr:row>
      <xdr:rowOff>0</xdr:rowOff>
    </xdr:to>
    <xdr:sp>
      <xdr:nvSpPr>
        <xdr:cNvPr id="82" name="Line 82"/>
        <xdr:cNvSpPr>
          <a:spLocks/>
        </xdr:cNvSpPr>
      </xdr:nvSpPr>
      <xdr:spPr>
        <a:xfrm>
          <a:off x="99536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83" name="Line 83"/>
        <xdr:cNvSpPr>
          <a:spLocks/>
        </xdr:cNvSpPr>
      </xdr:nvSpPr>
      <xdr:spPr>
        <a:xfrm>
          <a:off x="103727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0</xdr:rowOff>
    </xdr:from>
    <xdr:to>
      <xdr:col>48</xdr:col>
      <xdr:colOff>0</xdr:colOff>
      <xdr:row>11</xdr:row>
      <xdr:rowOff>0</xdr:rowOff>
    </xdr:to>
    <xdr:sp>
      <xdr:nvSpPr>
        <xdr:cNvPr id="84" name="Line 84"/>
        <xdr:cNvSpPr>
          <a:spLocks/>
        </xdr:cNvSpPr>
      </xdr:nvSpPr>
      <xdr:spPr>
        <a:xfrm>
          <a:off x="107918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50</xdr:col>
      <xdr:colOff>0</xdr:colOff>
      <xdr:row>11</xdr:row>
      <xdr:rowOff>0</xdr:rowOff>
    </xdr:from>
    <xdr:to>
      <xdr:col>50</xdr:col>
      <xdr:colOff>0</xdr:colOff>
      <xdr:row>11</xdr:row>
      <xdr:rowOff>0</xdr:rowOff>
    </xdr:to>
    <xdr:sp>
      <xdr:nvSpPr>
        <xdr:cNvPr id="85" name="Line 85"/>
        <xdr:cNvSpPr>
          <a:spLocks/>
        </xdr:cNvSpPr>
      </xdr:nvSpPr>
      <xdr:spPr>
        <a:xfrm>
          <a:off x="112109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86" name="Line 86"/>
        <xdr:cNvSpPr>
          <a:spLocks/>
        </xdr:cNvSpPr>
      </xdr:nvSpPr>
      <xdr:spPr>
        <a:xfrm>
          <a:off x="116300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33</xdr:col>
      <xdr:colOff>209550</xdr:colOff>
      <xdr:row>11</xdr:row>
      <xdr:rowOff>0</xdr:rowOff>
    </xdr:from>
    <xdr:to>
      <xdr:col>33</xdr:col>
      <xdr:colOff>209550</xdr:colOff>
      <xdr:row>11</xdr:row>
      <xdr:rowOff>0</xdr:rowOff>
    </xdr:to>
    <xdr:sp>
      <xdr:nvSpPr>
        <xdr:cNvPr id="87" name="Line 87"/>
        <xdr:cNvSpPr>
          <a:spLocks/>
        </xdr:cNvSpPr>
      </xdr:nvSpPr>
      <xdr:spPr>
        <a:xfrm>
          <a:off x="78581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88" name="Line 88"/>
        <xdr:cNvSpPr>
          <a:spLocks/>
        </xdr:cNvSpPr>
      </xdr:nvSpPr>
      <xdr:spPr>
        <a:xfrm>
          <a:off x="103727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0.71175</cdr:x>
      <cdr:y>0.912</cdr:y>
    </cdr:from>
    <cdr:to>
      <cdr:x>0.8985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114800" y="1819275"/>
          <a:ext cx="1085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8,11 años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</xdr:row>
      <xdr:rowOff>28575</xdr:rowOff>
    </xdr:from>
    <xdr:to>
      <xdr:col>16</xdr:col>
      <xdr:colOff>647700</xdr:colOff>
      <xdr:row>19</xdr:row>
      <xdr:rowOff>28575</xdr:rowOff>
    </xdr:to>
    <xdr:graphicFrame>
      <xdr:nvGraphicFramePr>
        <xdr:cNvPr id="1" name="Chart 2"/>
        <xdr:cNvGraphicFramePr/>
      </xdr:nvGraphicFramePr>
      <xdr:xfrm>
        <a:off x="9010650" y="676275"/>
        <a:ext cx="57912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352425</xdr:colOff>
      <xdr:row>15</xdr:row>
      <xdr:rowOff>38100</xdr:rowOff>
    </xdr:from>
    <xdr:to>
      <xdr:col>15</xdr:col>
      <xdr:colOff>533400</xdr:colOff>
      <xdr:row>17</xdr:row>
      <xdr:rowOff>85725</xdr:rowOff>
    </xdr:to>
    <xdr:sp>
      <xdr:nvSpPr>
        <xdr:cNvPr id="2" name="AutoShape 3"/>
        <xdr:cNvSpPr>
          <a:spLocks noChangeAspect="1"/>
        </xdr:cNvSpPr>
      </xdr:nvSpPr>
      <xdr:spPr>
        <a:xfrm>
          <a:off x="13458825" y="2152650"/>
          <a:ext cx="180975" cy="3143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 fLocksWithSheet="0"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241</xdr:row>
      <xdr:rowOff>123825</xdr:rowOff>
    </xdr:from>
    <xdr:to>
      <xdr:col>18</xdr:col>
      <xdr:colOff>247650</xdr:colOff>
      <xdr:row>255</xdr:row>
      <xdr:rowOff>0</xdr:rowOff>
    </xdr:to>
    <xdr:graphicFrame>
      <xdr:nvGraphicFramePr>
        <xdr:cNvPr id="1" name="Chart 1"/>
        <xdr:cNvGraphicFramePr/>
      </xdr:nvGraphicFramePr>
      <xdr:xfrm>
        <a:off x="9705975" y="34109025"/>
        <a:ext cx="544830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6</xdr:row>
      <xdr:rowOff>76200</xdr:rowOff>
    </xdr:from>
    <xdr:to>
      <xdr:col>11</xdr:col>
      <xdr:colOff>800100</xdr:colOff>
      <xdr:row>21</xdr:row>
      <xdr:rowOff>85725</xdr:rowOff>
    </xdr:to>
    <xdr:graphicFrame>
      <xdr:nvGraphicFramePr>
        <xdr:cNvPr id="2" name="Chart 5"/>
        <xdr:cNvGraphicFramePr/>
      </xdr:nvGraphicFramePr>
      <xdr:xfrm>
        <a:off x="4714875" y="895350"/>
        <a:ext cx="57912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542925</xdr:colOff>
      <xdr:row>193</xdr:row>
      <xdr:rowOff>28575</xdr:rowOff>
    </xdr:from>
    <xdr:to>
      <xdr:col>17</xdr:col>
      <xdr:colOff>447675</xdr:colOff>
      <xdr:row>207</xdr:row>
      <xdr:rowOff>57150</xdr:rowOff>
    </xdr:to>
    <xdr:graphicFrame>
      <xdr:nvGraphicFramePr>
        <xdr:cNvPr id="3" name="Chart 6"/>
        <xdr:cNvGraphicFramePr/>
      </xdr:nvGraphicFramePr>
      <xdr:xfrm>
        <a:off x="9201150" y="26536650"/>
        <a:ext cx="5467350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466725</xdr:colOff>
      <xdr:row>283</xdr:row>
      <xdr:rowOff>28575</xdr:rowOff>
    </xdr:from>
    <xdr:to>
      <xdr:col>8</xdr:col>
      <xdr:colOff>476250</xdr:colOff>
      <xdr:row>297</xdr:row>
      <xdr:rowOff>161925</xdr:rowOff>
    </xdr:to>
    <xdr:graphicFrame>
      <xdr:nvGraphicFramePr>
        <xdr:cNvPr id="4" name="Chart 7"/>
        <xdr:cNvGraphicFramePr/>
      </xdr:nvGraphicFramePr>
      <xdr:xfrm>
        <a:off x="1409700" y="39795450"/>
        <a:ext cx="578167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.%2031.%20Hoja5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. 31. Hoja5bonos"/>
    </sheetNames>
    <sheetDataSet>
      <sheetData sheetId="0">
        <row r="20">
          <cell r="F20" t="str">
            <v>VAN E</v>
          </cell>
        </row>
        <row r="21">
          <cell r="A21">
            <v>0</v>
          </cell>
          <cell r="F21">
            <v>-100</v>
          </cell>
        </row>
        <row r="22">
          <cell r="A22">
            <v>0.01</v>
          </cell>
          <cell r="F22">
            <v>-89.67142806510617</v>
          </cell>
        </row>
        <row r="23">
          <cell r="A23">
            <v>0.02</v>
          </cell>
          <cell r="F23">
            <v>-80.23024391521037</v>
          </cell>
        </row>
        <row r="24">
          <cell r="A24">
            <v>0.03</v>
          </cell>
          <cell r="F24">
            <v>-71.5991904884056</v>
          </cell>
        </row>
        <row r="25">
          <cell r="A25">
            <v>0.04</v>
          </cell>
          <cell r="F25">
            <v>-63.7082832994483</v>
          </cell>
        </row>
        <row r="26">
          <cell r="A26">
            <v>0.05</v>
          </cell>
          <cell r="F26">
            <v>-56.494067994850425</v>
          </cell>
        </row>
        <row r="27">
          <cell r="A27">
            <v>0.060000000000000005</v>
          </cell>
          <cell r="F27">
            <v>-49.898959697303525</v>
          </cell>
        </row>
        <row r="28">
          <cell r="A28">
            <v>0.07</v>
          </cell>
          <cell r="F28">
            <v>-43.870654473805814</v>
          </cell>
        </row>
        <row r="29">
          <cell r="A29">
            <v>0.08</v>
          </cell>
          <cell r="F29">
            <v>-38.361604480517435</v>
          </cell>
        </row>
        <row r="30">
          <cell r="A30">
            <v>0.09</v>
          </cell>
          <cell r="F30">
            <v>-33.328549392898026</v>
          </cell>
        </row>
        <row r="31">
          <cell r="A31">
            <v>0.09999999999999999</v>
          </cell>
          <cell r="F31">
            <v>-28.732097645163535</v>
          </cell>
        </row>
        <row r="32">
          <cell r="A32">
            <v>0.10999999999999999</v>
          </cell>
          <cell r="F32">
            <v>-24.536351798182494</v>
          </cell>
        </row>
        <row r="33">
          <cell r="A33">
            <v>0.11999999999999998</v>
          </cell>
          <cell r="F33">
            <v>-20.7085730463552</v>
          </cell>
        </row>
        <row r="34">
          <cell r="A34">
            <v>0.12999999999999998</v>
          </cell>
          <cell r="F34">
            <v>-17.21888047607547</v>
          </cell>
        </row>
        <row r="35">
          <cell r="A35">
            <v>0.13999999999999999</v>
          </cell>
          <cell r="F35">
            <v>-14.039981213270877</v>
          </cell>
        </row>
        <row r="36">
          <cell r="A36">
            <v>0.15</v>
          </cell>
          <cell r="F36">
            <v>-11.146928055721872</v>
          </cell>
        </row>
        <row r="37">
          <cell r="A37">
            <v>0.16</v>
          </cell>
          <cell r="F37">
            <v>-8.516901586323144</v>
          </cell>
        </row>
        <row r="38">
          <cell r="A38">
            <v>0.17</v>
          </cell>
          <cell r="F38">
            <v>-6.1290141138768774</v>
          </cell>
        </row>
        <row r="39">
          <cell r="A39">
            <v>0.18000000000000002</v>
          </cell>
          <cell r="F39">
            <v>-3.9641330950032625</v>
          </cell>
        </row>
        <row r="40">
          <cell r="A40">
            <v>0.19000000000000003</v>
          </cell>
          <cell r="F40">
            <v>-2.0047219600177897</v>
          </cell>
        </row>
        <row r="41">
          <cell r="A41">
            <v>0.20000000000000004</v>
          </cell>
          <cell r="F41">
            <v>-0.23469650205761639</v>
          </cell>
        </row>
        <row r="42">
          <cell r="A42">
            <v>0.21000000000000005</v>
          </cell>
          <cell r="F42">
            <v>1.3607048034179883</v>
          </cell>
        </row>
        <row r="43">
          <cell r="A43">
            <v>0.22000000000000006</v>
          </cell>
          <cell r="F43">
            <v>2.7950379987251637</v>
          </cell>
        </row>
        <row r="44">
          <cell r="A44">
            <v>0.23000000000000007</v>
          </cell>
          <cell r="F44">
            <v>4.080759652486435</v>
          </cell>
        </row>
        <row r="45">
          <cell r="A45">
            <v>0.24000000000000007</v>
          </cell>
          <cell r="F45">
            <v>5.229322823325518</v>
          </cell>
        </row>
        <row r="46">
          <cell r="A46">
            <v>0.25000000000000006</v>
          </cell>
          <cell r="F46">
            <v>6.251263999999992</v>
          </cell>
        </row>
        <row r="47">
          <cell r="A47">
            <v>0.26000000000000006</v>
          </cell>
          <cell r="F47">
            <v>7.156281928377595</v>
          </cell>
        </row>
        <row r="48">
          <cell r="A48">
            <v>0.2700000000000001</v>
          </cell>
          <cell r="F48">
            <v>7.95330913758302</v>
          </cell>
        </row>
        <row r="49">
          <cell r="A49">
            <v>0.2800000000000001</v>
          </cell>
          <cell r="F49">
            <v>8.650576890795492</v>
          </cell>
        </row>
        <row r="50">
          <cell r="A50">
            <v>0.2900000000000001</v>
          </cell>
          <cell r="F50">
            <v>9.25567420919728</v>
          </cell>
        </row>
        <row r="51">
          <cell r="A51">
            <v>0.3000000000000001</v>
          </cell>
          <cell r="F51">
            <v>9.775601549276473</v>
          </cell>
        </row>
        <row r="52">
          <cell r="A52">
            <v>0.3100000000000001</v>
          </cell>
          <cell r="F52">
            <v>10.216819653036225</v>
          </cell>
        </row>
        <row r="53">
          <cell r="A53">
            <v>0.3200000000000001</v>
          </cell>
          <cell r="F53">
            <v>10.585294036749815</v>
          </cell>
        </row>
        <row r="54">
          <cell r="A54">
            <v>0.3300000000000001</v>
          </cell>
          <cell r="F54">
            <v>10.88653553593592</v>
          </cell>
        </row>
        <row r="55">
          <cell r="A55">
            <v>0.34000000000000014</v>
          </cell>
          <cell r="F55">
            <v>11.12563728151629</v>
          </cell>
        </row>
        <row r="56">
          <cell r="A56">
            <v>0.35000000000000014</v>
          </cell>
          <cell r="F56">
            <v>11.307308444047393</v>
          </cell>
        </row>
        <row r="57">
          <cell r="A57">
            <v>0.36000000000000015</v>
          </cell>
          <cell r="F57">
            <v>11.435905048958801</v>
          </cell>
        </row>
        <row r="58">
          <cell r="A58">
            <v>0.37000000000000016</v>
          </cell>
          <cell r="F58">
            <v>11.515458135409176</v>
          </cell>
        </row>
        <row r="59">
          <cell r="A59">
            <v>0.38000000000000017</v>
          </cell>
          <cell r="F59">
            <v>11.5496995042772</v>
          </cell>
        </row>
        <row r="60">
          <cell r="A60">
            <v>0.3900000000000002</v>
          </cell>
          <cell r="F60">
            <v>11.542085276573175</v>
          </cell>
        </row>
        <row r="61">
          <cell r="A61">
            <v>0.4000000000000002</v>
          </cell>
          <cell r="F61">
            <v>11.495817461869024</v>
          </cell>
        </row>
        <row r="62">
          <cell r="A62">
            <v>0.4100000000000002</v>
          </cell>
          <cell r="F62">
            <v>11.413863716914975</v>
          </cell>
        </row>
        <row r="63">
          <cell r="A63">
            <v>0.4200000000000002</v>
          </cell>
          <cell r="F63">
            <v>11.29897545719507</v>
          </cell>
        </row>
        <row r="64">
          <cell r="A64">
            <v>0.4300000000000002</v>
          </cell>
          <cell r="F64">
            <v>11.153704468544746</v>
          </cell>
        </row>
        <row r="65">
          <cell r="A65">
            <v>0.4400000000000002</v>
          </cell>
          <cell r="F65">
            <v>10.980418151923104</v>
          </cell>
        </row>
        <row r="66">
          <cell r="A66">
            <v>0.45000000000000023</v>
          </cell>
          <cell r="F66">
            <v>10.781313521823236</v>
          </cell>
        </row>
        <row r="67">
          <cell r="A67">
            <v>0.46000000000000024</v>
          </cell>
          <cell r="F67">
            <v>10.558430067464812</v>
          </cell>
        </row>
        <row r="68">
          <cell r="A68">
            <v>0.47000000000000025</v>
          </cell>
          <cell r="F68">
            <v>10.313661575710285</v>
          </cell>
        </row>
        <row r="69">
          <cell r="A69">
            <v>0.48000000000000026</v>
          </cell>
          <cell r="F69">
            <v>10.04876700545502</v>
          </cell>
        </row>
        <row r="70">
          <cell r="A70">
            <v>0.49000000000000027</v>
          </cell>
          <cell r="F70">
            <v>9.76538049496078</v>
          </cell>
        </row>
        <row r="71">
          <cell r="A71">
            <v>0.5000000000000002</v>
          </cell>
          <cell r="F71">
            <v>9.465020576131678</v>
          </cell>
        </row>
        <row r="72">
          <cell r="A72">
            <v>0.5100000000000002</v>
          </cell>
          <cell r="F72">
            <v>9.14909866299115</v>
          </cell>
        </row>
        <row r="73">
          <cell r="A73">
            <v>0.5200000000000002</v>
          </cell>
          <cell r="F73">
            <v>8.818926875529883</v>
          </cell>
        </row>
        <row r="74">
          <cell r="A74">
            <v>0.5300000000000002</v>
          </cell>
          <cell r="F74">
            <v>8.475725254592703</v>
          </cell>
        </row>
        <row r="75">
          <cell r="A75">
            <v>0.5400000000000003</v>
          </cell>
          <cell r="F75">
            <v>8.12062841849594</v>
          </cell>
        </row>
        <row r="76">
          <cell r="A76">
            <v>0.5500000000000003</v>
          </cell>
          <cell r="F76">
            <v>7.754691707564717</v>
          </cell>
        </row>
        <row r="77">
          <cell r="A77">
            <v>0.5600000000000003</v>
          </cell>
          <cell r="F77">
            <v>7.378896858700628</v>
          </cell>
        </row>
        <row r="78">
          <cell r="A78">
            <v>0.5700000000000003</v>
          </cell>
          <cell r="F78">
            <v>6.994157248396618</v>
          </cell>
        </row>
        <row r="79">
          <cell r="A79">
            <v>0.5800000000000003</v>
          </cell>
          <cell r="F79">
            <v>6.601322739264631</v>
          </cell>
        </row>
        <row r="80">
          <cell r="A80">
            <v>0.5900000000000003</v>
          </cell>
          <cell r="F80">
            <v>6.201184162102749</v>
          </cell>
        </row>
        <row r="81">
          <cell r="A81">
            <v>0.6000000000000003</v>
          </cell>
          <cell r="F81">
            <v>5.7944774627685405</v>
          </cell>
        </row>
        <row r="82">
          <cell r="A82">
            <v>0.6100000000000003</v>
          </cell>
          <cell r="F82">
            <v>5.381887540619147</v>
          </cell>
        </row>
        <row r="83">
          <cell r="A83">
            <v>0.6200000000000003</v>
          </cell>
          <cell r="F83">
            <v>4.96405180299972</v>
          </cell>
        </row>
        <row r="84">
          <cell r="A84">
            <v>0.6300000000000003</v>
          </cell>
          <cell r="F84">
            <v>4.541563458190268</v>
          </cell>
        </row>
        <row r="85">
          <cell r="A85">
            <v>0.6400000000000003</v>
          </cell>
          <cell r="F85">
            <v>4.1149745673344285</v>
          </cell>
        </row>
        <row r="86">
          <cell r="A86">
            <v>0.6500000000000004</v>
          </cell>
          <cell r="F86">
            <v>3.684798874157593</v>
          </cell>
        </row>
        <row r="87">
          <cell r="A87">
            <v>0.6600000000000004</v>
          </cell>
          <cell r="F87">
            <v>3.2515144297166643</v>
          </cell>
        </row>
        <row r="88">
          <cell r="A88">
            <v>0.6700000000000004</v>
          </cell>
          <cell r="F88">
            <v>2.8155660279980594</v>
          </cell>
        </row>
        <row r="89">
          <cell r="A89">
            <v>0.6800000000000004</v>
          </cell>
          <cell r="F89">
            <v>2.3773674668799742</v>
          </cell>
        </row>
        <row r="90">
          <cell r="A90">
            <v>0.6900000000000004</v>
          </cell>
          <cell r="F90">
            <v>1.9373036477878713</v>
          </cell>
        </row>
        <row r="91">
          <cell r="A91">
            <v>0.7000000000000004</v>
          </cell>
          <cell r="F91">
            <v>1.4957325262880943</v>
          </cell>
        </row>
        <row r="92">
          <cell r="A92">
            <v>0.7100000000000004</v>
          </cell>
          <cell r="F92">
            <v>1.052986924874844</v>
          </cell>
        </row>
        <row r="93">
          <cell r="A93">
            <v>0.7200000000000004</v>
          </cell>
          <cell r="F93">
            <v>0.6093762183001985</v>
          </cell>
        </row>
        <row r="94">
          <cell r="A94">
            <v>0.7300000000000004</v>
          </cell>
          <cell r="F94">
            <v>0.16518790096935732</v>
          </cell>
        </row>
        <row r="95">
          <cell r="A95">
            <v>0.7400000000000004</v>
          </cell>
          <cell r="F95">
            <v>-0.27931095483393165</v>
          </cell>
        </row>
        <row r="96">
          <cell r="A96">
            <v>0.7500000000000004</v>
          </cell>
          <cell r="F96">
            <v>-0.7238723418206661</v>
          </cell>
        </row>
        <row r="97">
          <cell r="A97">
            <v>0.7600000000000005</v>
          </cell>
          <cell r="F97">
            <v>-1.168266054232035</v>
          </cell>
        </row>
        <row r="98">
          <cell r="A98">
            <v>0.7700000000000005</v>
          </cell>
          <cell r="F98">
            <v>-1.6122785111829359</v>
          </cell>
        </row>
        <row r="99">
          <cell r="A99">
            <v>0.7800000000000005</v>
          </cell>
          <cell r="F99">
            <v>-2.05571166049279</v>
          </cell>
        </row>
        <row r="100">
          <cell r="A100">
            <v>0.7900000000000005</v>
          </cell>
          <cell r="F100">
            <v>-2.4983819571725547</v>
          </cell>
        </row>
        <row r="101">
          <cell r="A101">
            <v>0.8000000000000005</v>
          </cell>
          <cell r="F101">
            <v>-2.940119411185833</v>
          </cell>
        </row>
        <row r="102">
          <cell r="A102">
            <v>0.8100000000000005</v>
          </cell>
          <cell r="F102">
            <v>-3.3807666995149077</v>
          </cell>
        </row>
        <row r="103">
          <cell r="A103">
            <v>0.8200000000000005</v>
          </cell>
          <cell r="F103">
            <v>-3.820178337940817</v>
          </cell>
        </row>
        <row r="104">
          <cell r="A104">
            <v>0.8300000000000005</v>
          </cell>
          <cell r="F104">
            <v>-4.258219908295345</v>
          </cell>
        </row>
        <row r="105">
          <cell r="A105">
            <v>0.8400000000000005</v>
          </cell>
          <cell r="F105">
            <v>-4.694767337262661</v>
          </cell>
        </row>
        <row r="106">
          <cell r="A106">
            <v>0.8500000000000005</v>
          </cell>
          <cell r="F106">
            <v>-5.129706223103028</v>
          </cell>
        </row>
        <row r="107">
          <cell r="A107">
            <v>0.8600000000000005</v>
          </cell>
          <cell r="F107">
            <v>-5.5629312069419825</v>
          </cell>
        </row>
        <row r="108">
          <cell r="A108">
            <v>0.8700000000000006</v>
          </cell>
          <cell r="F108">
            <v>-5.994345385517917</v>
          </cell>
        </row>
        <row r="109">
          <cell r="A109">
            <v>0.8800000000000006</v>
          </cell>
          <cell r="F109">
            <v>-6.423859762510958</v>
          </cell>
        </row>
        <row r="110">
          <cell r="A110">
            <v>0.8900000000000006</v>
          </cell>
          <cell r="F110">
            <v>-6.851392735787712</v>
          </cell>
        </row>
        <row r="111">
          <cell r="A111">
            <v>0.9000000000000006</v>
          </cell>
          <cell r="F111">
            <v>-7.276869618091851</v>
          </cell>
        </row>
        <row r="112">
          <cell r="A112">
            <v>0.9100000000000006</v>
          </cell>
          <cell r="F112">
            <v>-7.7002221888905495</v>
          </cell>
        </row>
        <row r="113">
          <cell r="A113">
            <v>0.9200000000000006</v>
          </cell>
          <cell r="F113">
            <v>-8.121388275252968</v>
          </cell>
        </row>
        <row r="114">
          <cell r="A114">
            <v>0.9300000000000006</v>
          </cell>
          <cell r="F114">
            <v>-8.54031135979011</v>
          </cell>
        </row>
        <row r="115">
          <cell r="A115">
            <v>0.9400000000000006</v>
          </cell>
          <cell r="F115">
            <v>-8.956940213827707</v>
          </cell>
        </row>
        <row r="116">
          <cell r="A116">
            <v>0.9500000000000006</v>
          </cell>
          <cell r="F116">
            <v>-9.371228554113628</v>
          </cell>
        </row>
        <row r="117">
          <cell r="A117">
            <v>0.9600000000000006</v>
          </cell>
          <cell r="F117">
            <v>-9.783134721483094</v>
          </cell>
        </row>
        <row r="118">
          <cell r="A118">
            <v>0.9700000000000006</v>
          </cell>
          <cell r="F118">
            <v>-10.192621380016362</v>
          </cell>
        </row>
        <row r="119">
          <cell r="A119">
            <v>0.9800000000000006</v>
          </cell>
          <cell r="F119">
            <v>-10.599655235326807</v>
          </cell>
        </row>
        <row r="120">
          <cell r="A120">
            <v>0.9900000000000007</v>
          </cell>
          <cell r="F120">
            <v>-11.004206770713438</v>
          </cell>
        </row>
        <row r="121">
          <cell r="A121">
            <v>1.0000000000000007</v>
          </cell>
          <cell r="F121">
            <v>-11.406250000000043</v>
          </cell>
        </row>
        <row r="122">
          <cell r="A122">
            <v>1.0100000000000007</v>
          </cell>
          <cell r="F122">
            <v>-11.805762235965034</v>
          </cell>
        </row>
        <row r="123">
          <cell r="A123">
            <v>1.0200000000000007</v>
          </cell>
          <cell r="F123">
            <v>-12.20272387334282</v>
          </cell>
        </row>
        <row r="124">
          <cell r="A124">
            <v>1.0300000000000007</v>
          </cell>
          <cell r="F124">
            <v>-12.59711818544659</v>
          </cell>
        </row>
        <row r="125">
          <cell r="A125">
            <v>1.0400000000000007</v>
          </cell>
          <cell r="F125">
            <v>-12.988931133528794</v>
          </cell>
        </row>
        <row r="126">
          <cell r="A126">
            <v>1.0500000000000007</v>
          </cell>
          <cell r="F126">
            <v>-13.378151188055597</v>
          </cell>
        </row>
        <row r="127">
          <cell r="A127">
            <v>1.0600000000000007</v>
          </cell>
          <cell r="F127">
            <v>-13.764769161127589</v>
          </cell>
        </row>
        <row r="128">
          <cell r="A128">
            <v>1.0700000000000007</v>
          </cell>
          <cell r="F128">
            <v>-14.148778049331213</v>
          </cell>
        </row>
        <row r="129">
          <cell r="A129">
            <v>1.0800000000000007</v>
          </cell>
          <cell r="F129">
            <v>-14.530172886353895</v>
          </cell>
        </row>
        <row r="130">
          <cell r="A130">
            <v>1.0900000000000007</v>
          </cell>
          <cell r="F130">
            <v>-14.908950604740383</v>
          </cell>
        </row>
        <row r="131">
          <cell r="A131">
            <v>1.1000000000000008</v>
          </cell>
          <cell r="F131">
            <v>-15.285109906209797</v>
          </cell>
        </row>
        <row r="132">
          <cell r="A132">
            <v>1.1100000000000008</v>
          </cell>
          <cell r="F132">
            <v>-15.658651139991349</v>
          </cell>
        </row>
        <row r="133">
          <cell r="A133">
            <v>1.1200000000000008</v>
          </cell>
          <cell r="F133">
            <v>-16.029576188672962</v>
          </cell>
        </row>
        <row r="134">
          <cell r="A134">
            <v>1.1300000000000008</v>
          </cell>
          <cell r="F134">
            <v>-16.39788836109028</v>
          </cell>
        </row>
        <row r="135">
          <cell r="A135">
            <v>1.1400000000000008</v>
          </cell>
          <cell r="F135">
            <v>-16.76359229181496</v>
          </cell>
        </row>
        <row r="136">
          <cell r="A136">
            <v>1.1500000000000008</v>
          </cell>
          <cell r="F136">
            <v>-17.12669384682954</v>
          </cell>
        </row>
        <row r="137">
          <cell r="A137">
            <v>1.1600000000000008</v>
          </cell>
          <cell r="F137">
            <v>-17.48720003500408</v>
          </cell>
        </row>
        <row r="138">
          <cell r="A138">
            <v>1.1700000000000008</v>
          </cell>
          <cell r="F138">
            <v>-17.84511892501382</v>
          </cell>
        </row>
        <row r="139">
          <cell r="A139">
            <v>1.1800000000000008</v>
          </cell>
          <cell r="F139">
            <v>-18.200459567361392</v>
          </cell>
        </row>
        <row r="140">
          <cell r="A140">
            <v>1.1900000000000008</v>
          </cell>
          <cell r="F140">
            <v>-18.55323192118817</v>
          </cell>
        </row>
        <row r="141">
          <cell r="A141">
            <v>1.2000000000000008</v>
          </cell>
          <cell r="F141">
            <v>-18.903446785580158</v>
          </cell>
        </row>
        <row r="142">
          <cell r="A142">
            <v>1.2100000000000009</v>
          </cell>
          <cell r="F142">
            <v>-19.25111573509244</v>
          </cell>
        </row>
        <row r="143">
          <cell r="A143">
            <v>1.2200000000000009</v>
          </cell>
          <cell r="F143">
            <v>-19.596251059234135</v>
          </cell>
        </row>
        <row r="144">
          <cell r="A144">
            <v>1.2300000000000009</v>
          </cell>
          <cell r="F144">
            <v>-19.93886570567176</v>
          </cell>
        </row>
        <row r="145">
          <cell r="A145">
            <v>1.2400000000000009</v>
          </cell>
          <cell r="F145">
            <v>-20.27897322692469</v>
          </cell>
        </row>
        <row r="146">
          <cell r="A146">
            <v>1.2500000000000009</v>
          </cell>
          <cell r="F146">
            <v>-20.61658773034074</v>
          </cell>
        </row>
        <row r="147">
          <cell r="A147">
            <v>1.260000000000001</v>
          </cell>
          <cell r="F147">
            <v>-20.95172383115299</v>
          </cell>
        </row>
        <row r="148">
          <cell r="A148">
            <v>1.270000000000001</v>
          </cell>
          <cell r="F148">
            <v>-21.284396608431422</v>
          </cell>
        </row>
        <row r="149">
          <cell r="A149">
            <v>1.280000000000001</v>
          </cell>
          <cell r="F149">
            <v>-21.614621563755023</v>
          </cell>
        </row>
        <row r="150">
          <cell r="A150">
            <v>1.290000000000001</v>
          </cell>
          <cell r="F150">
            <v>-21.94241458244059</v>
          </cell>
        </row>
        <row r="151">
          <cell r="A151">
            <v>1.300000000000001</v>
          </cell>
          <cell r="F151">
            <v>-22.267791897174476</v>
          </cell>
        </row>
        <row r="152">
          <cell r="A152">
            <v>1.310000000000001</v>
          </cell>
          <cell r="F152">
            <v>-22.590770053903583</v>
          </cell>
        </row>
        <row r="153">
          <cell r="A153">
            <v>1.3150000000000008</v>
          </cell>
          <cell r="F153">
            <v>-22.751364696369038</v>
          </cell>
        </row>
        <row r="154">
          <cell r="A154">
            <v>1.3200000000000007</v>
          </cell>
          <cell r="F154">
            <v>-22.911365879850067</v>
          </cell>
        </row>
        <row r="155">
          <cell r="A155">
            <v>1.3250000000000006</v>
          </cell>
          <cell r="F155">
            <v>-23.07077574677912</v>
          </cell>
        </row>
        <row r="156">
          <cell r="A156">
            <v>1.3300000000000005</v>
          </cell>
          <cell r="F156">
            <v>-23.2295964535235</v>
          </cell>
        </row>
        <row r="157">
          <cell r="A157">
            <v>1.3350000000000004</v>
          </cell>
          <cell r="F157">
            <v>-23.387830169549062</v>
          </cell>
        </row>
        <row r="158">
          <cell r="A158">
            <v>1.3400000000000003</v>
          </cell>
          <cell r="F158">
            <v>-23.545479076610818</v>
          </cell>
        </row>
        <row r="159">
          <cell r="A159">
            <v>1.3450000000000002</v>
          </cell>
          <cell r="F159">
            <v>-23.70254536796945</v>
          </cell>
        </row>
        <row r="160">
          <cell r="A160">
            <v>1.35</v>
          </cell>
          <cell r="F160">
            <v>-23.859031247632885</v>
          </cell>
        </row>
        <row r="161">
          <cell r="A161">
            <v>1.355</v>
          </cell>
          <cell r="F161">
            <v>-24.014938929622417</v>
          </cell>
        </row>
        <row r="162">
          <cell r="A162">
            <v>1.3599999999999999</v>
          </cell>
          <cell r="F162">
            <v>-24.170270637262348</v>
          </cell>
        </row>
        <row r="163">
          <cell r="A163">
            <v>1.3649999999999998</v>
          </cell>
          <cell r="F163">
            <v>-24.32502860249275</v>
          </cell>
        </row>
        <row r="164">
          <cell r="A164">
            <v>1.3699999999999997</v>
          </cell>
          <cell r="F164">
            <v>-24.47921506520437</v>
          </cell>
        </row>
        <row r="165">
          <cell r="A165">
            <v>1.3749999999999996</v>
          </cell>
          <cell r="F165">
            <v>-24.632832272595195</v>
          </cell>
        </row>
        <row r="166">
          <cell r="A166">
            <v>1.3799999999999994</v>
          </cell>
          <cell r="F166">
            <v>-24.78588247854792</v>
          </cell>
        </row>
        <row r="167">
          <cell r="A167">
            <v>1.3849999999999993</v>
          </cell>
          <cell r="F167">
            <v>-24.93836794302777</v>
          </cell>
        </row>
        <row r="168">
          <cell r="A168">
            <v>1.3899999999999992</v>
          </cell>
          <cell r="F168">
            <v>-25.090290931500093</v>
          </cell>
        </row>
        <row r="169">
          <cell r="A169">
            <v>1.3949999999999991</v>
          </cell>
          <cell r="F169">
            <v>-25.241653714366933</v>
          </cell>
        </row>
        <row r="170">
          <cell r="A170">
            <v>1.399999999999999</v>
          </cell>
          <cell r="F170">
            <v>-25.39245856642229</v>
          </cell>
        </row>
        <row r="171">
          <cell r="A171">
            <v>1.404999999999999</v>
          </cell>
          <cell r="F171">
            <v>-25.54270776632535</v>
          </cell>
        </row>
        <row r="172">
          <cell r="A172">
            <v>1.4099999999999988</v>
          </cell>
          <cell r="F172">
            <v>-25.692403596091083</v>
          </cell>
        </row>
        <row r="173">
          <cell r="A173">
            <v>1.4149999999999987</v>
          </cell>
          <cell r="F173">
            <v>-25.841548340597896</v>
          </cell>
        </row>
        <row r="174">
          <cell r="A174">
            <v>1.4199999999999986</v>
          </cell>
          <cell r="F174">
            <v>-25.990144287111676</v>
          </cell>
        </row>
        <row r="175">
          <cell r="A175">
            <v>1.4249999999999985</v>
          </cell>
          <cell r="F175">
            <v>-26.13819372482571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3"/>
  <sheetViews>
    <sheetView zoomScalePageLayoutView="0" workbookViewId="0" topLeftCell="A16">
      <selection activeCell="F23" sqref="F23"/>
    </sheetView>
  </sheetViews>
  <sheetFormatPr defaultColWidth="9.3984375" defaultRowHeight="15"/>
  <cols>
    <col min="1" max="1" width="6.5" style="1" customWidth="1"/>
    <col min="2" max="4" width="7.8984375" style="1" customWidth="1"/>
    <col min="5" max="16384" width="9.3984375" style="1" customWidth="1"/>
  </cols>
  <sheetData>
    <row r="3" spans="1:4" s="38" customFormat="1" ht="10.5">
      <c r="A3" s="34" t="s">
        <v>66</v>
      </c>
      <c r="B3" s="76" t="s">
        <v>77</v>
      </c>
      <c r="C3" s="76" t="s">
        <v>78</v>
      </c>
      <c r="D3" s="76" t="s">
        <v>79</v>
      </c>
    </row>
    <row r="4" spans="1:4" ht="12.75">
      <c r="A4" s="139">
        <v>0</v>
      </c>
      <c r="B4" s="140">
        <v>0</v>
      </c>
      <c r="C4" s="140">
        <v>0</v>
      </c>
      <c r="D4" s="140">
        <v>0</v>
      </c>
    </row>
    <row r="5" spans="1:4" ht="12.75">
      <c r="A5" s="139">
        <f aca="true" t="shared" si="0" ref="A5:A16">A4+1</f>
        <v>1</v>
      </c>
      <c r="B5" s="140">
        <v>50</v>
      </c>
      <c r="C5" s="140">
        <v>30</v>
      </c>
      <c r="D5" s="140">
        <v>50</v>
      </c>
    </row>
    <row r="6" spans="1:4" ht="12.75">
      <c r="A6" s="139">
        <f t="shared" si="0"/>
        <v>2</v>
      </c>
      <c r="B6" s="140">
        <v>50</v>
      </c>
      <c r="C6" s="140">
        <v>30</v>
      </c>
      <c r="D6" s="140">
        <v>50</v>
      </c>
    </row>
    <row r="7" spans="1:4" ht="12.75">
      <c r="A7" s="139">
        <f t="shared" si="0"/>
        <v>3</v>
      </c>
      <c r="B7" s="140">
        <v>50</v>
      </c>
      <c r="C7" s="140">
        <v>30</v>
      </c>
      <c r="D7" s="140">
        <v>50</v>
      </c>
    </row>
    <row r="8" spans="1:4" ht="12.75">
      <c r="A8" s="139">
        <f t="shared" si="0"/>
        <v>4</v>
      </c>
      <c r="B8" s="140">
        <v>50</v>
      </c>
      <c r="C8" s="140">
        <v>30</v>
      </c>
      <c r="D8" s="140">
        <v>1050</v>
      </c>
    </row>
    <row r="9" spans="1:4" ht="12.75">
      <c r="A9" s="139">
        <f t="shared" si="0"/>
        <v>5</v>
      </c>
      <c r="B9" s="140">
        <v>50</v>
      </c>
      <c r="C9" s="140">
        <v>30</v>
      </c>
      <c r="D9" s="140"/>
    </row>
    <row r="10" spans="1:4" ht="12.75">
      <c r="A10" s="139">
        <f t="shared" si="0"/>
        <v>6</v>
      </c>
      <c r="B10" s="140">
        <v>50</v>
      </c>
      <c r="C10" s="140">
        <v>30</v>
      </c>
      <c r="D10" s="140"/>
    </row>
    <row r="11" spans="1:4" ht="12.75">
      <c r="A11" s="139">
        <f t="shared" si="0"/>
        <v>7</v>
      </c>
      <c r="B11" s="140">
        <v>50</v>
      </c>
      <c r="C11" s="140">
        <v>30</v>
      </c>
      <c r="D11" s="140"/>
    </row>
    <row r="12" spans="1:4" ht="12.75">
      <c r="A12" s="139">
        <f t="shared" si="0"/>
        <v>8</v>
      </c>
      <c r="B12" s="140">
        <v>50</v>
      </c>
      <c r="C12" s="140">
        <v>30</v>
      </c>
      <c r="D12" s="140"/>
    </row>
    <row r="13" spans="1:4" ht="12.75">
      <c r="A13" s="139">
        <f t="shared" si="0"/>
        <v>9</v>
      </c>
      <c r="B13" s="140">
        <v>50</v>
      </c>
      <c r="C13" s="140">
        <v>30</v>
      </c>
      <c r="D13" s="140"/>
    </row>
    <row r="14" spans="1:4" ht="12.75">
      <c r="A14" s="139">
        <f t="shared" si="0"/>
        <v>10</v>
      </c>
      <c r="B14" s="140">
        <v>1050</v>
      </c>
      <c r="C14" s="140">
        <v>1030</v>
      </c>
      <c r="D14" s="140"/>
    </row>
    <row r="15" spans="1:4" ht="12.75">
      <c r="A15" s="139">
        <f t="shared" si="0"/>
        <v>11</v>
      </c>
      <c r="B15" s="140"/>
      <c r="C15" s="140"/>
      <c r="D15" s="140"/>
    </row>
    <row r="16" spans="1:4" ht="12.75">
      <c r="A16" s="139">
        <f t="shared" si="0"/>
        <v>12</v>
      </c>
      <c r="B16" s="140"/>
      <c r="C16" s="140"/>
      <c r="D16" s="140"/>
    </row>
    <row r="20" spans="1:4" s="4" customFormat="1" ht="12.75">
      <c r="A20" s="2" t="s">
        <v>35</v>
      </c>
      <c r="B20" s="76" t="s">
        <v>77</v>
      </c>
      <c r="C20" s="76" t="s">
        <v>78</v>
      </c>
      <c r="D20" s="76" t="s">
        <v>79</v>
      </c>
    </row>
    <row r="21" spans="1:4" ht="12.75">
      <c r="A21" s="142">
        <v>0</v>
      </c>
      <c r="B21" s="143">
        <f>NPV($A21,B$5:B$14)</f>
        <v>1500</v>
      </c>
      <c r="C21" s="143">
        <f>NPV($A21,C$5:C$14)</f>
        <v>1300</v>
      </c>
      <c r="D21" s="143">
        <f>NPV($A21,D$5:D$14)</f>
        <v>1200</v>
      </c>
    </row>
    <row r="22" spans="1:4" ht="12.75">
      <c r="A22" s="142">
        <f aca="true" t="shared" si="1" ref="A22:A43">A21+0.01</f>
        <v>0.01</v>
      </c>
      <c r="B22" s="143">
        <f aca="true" t="shared" si="2" ref="B22:D43">NPV($A22,B$5:B$14)</f>
        <v>1378.852181228067</v>
      </c>
      <c r="C22" s="143">
        <f t="shared" si="2"/>
        <v>1189.4260906140337</v>
      </c>
      <c r="D22" s="143">
        <f t="shared" si="2"/>
        <v>1156.078622068735</v>
      </c>
    </row>
    <row r="23" spans="1:4" ht="12.75">
      <c r="A23" s="142">
        <f t="shared" si="1"/>
        <v>0.02</v>
      </c>
      <c r="B23" s="143">
        <f t="shared" si="2"/>
        <v>1269.477550187267</v>
      </c>
      <c r="C23" s="143">
        <f t="shared" si="2"/>
        <v>1089.8258500624222</v>
      </c>
      <c r="D23" s="143">
        <f t="shared" si="2"/>
        <v>1114.2318609602287</v>
      </c>
    </row>
    <row r="24" spans="1:4" ht="12.75">
      <c r="A24" s="142">
        <f t="shared" si="1"/>
        <v>0.03</v>
      </c>
      <c r="B24" s="143">
        <f t="shared" si="2"/>
        <v>1170.6040567355165</v>
      </c>
      <c r="C24" s="143">
        <f t="shared" si="2"/>
        <v>999.9999999999998</v>
      </c>
      <c r="D24" s="143">
        <f t="shared" si="2"/>
        <v>1074.3419680562074</v>
      </c>
    </row>
    <row r="25" spans="1:4" ht="12.75">
      <c r="A25" s="142">
        <f t="shared" si="1"/>
        <v>0.04</v>
      </c>
      <c r="B25" s="143">
        <f t="shared" si="2"/>
        <v>1081.10895779355</v>
      </c>
      <c r="C25" s="143">
        <f t="shared" si="2"/>
        <v>918.8910422064494</v>
      </c>
      <c r="D25" s="143">
        <f t="shared" si="2"/>
        <v>1036.2989522425682</v>
      </c>
    </row>
    <row r="26" spans="1:4" ht="12.75">
      <c r="A26" s="142">
        <f t="shared" si="1"/>
        <v>0.05</v>
      </c>
      <c r="B26" s="143">
        <f t="shared" si="2"/>
        <v>999.9999999999998</v>
      </c>
      <c r="C26" s="143">
        <f t="shared" si="2"/>
        <v>845.5653014163034</v>
      </c>
      <c r="D26" s="143">
        <f t="shared" si="2"/>
        <v>1000</v>
      </c>
    </row>
    <row r="27" spans="1:4" ht="12.75">
      <c r="A27" s="142">
        <f t="shared" si="1"/>
        <v>0.060000000000000005</v>
      </c>
      <c r="B27" s="143">
        <f t="shared" si="2"/>
        <v>926.3991294858527</v>
      </c>
      <c r="C27" s="143">
        <f t="shared" si="2"/>
        <v>779.1973884575588</v>
      </c>
      <c r="D27" s="143">
        <f t="shared" si="2"/>
        <v>965.3489438730031</v>
      </c>
    </row>
    <row r="28" spans="1:4" ht="12.75">
      <c r="A28" s="142">
        <f t="shared" si="1"/>
        <v>0.07</v>
      </c>
      <c r="B28" s="143">
        <f t="shared" si="2"/>
        <v>859.5283691813474</v>
      </c>
      <c r="C28" s="143">
        <f t="shared" si="2"/>
        <v>719.0567383626955</v>
      </c>
      <c r="D28" s="143">
        <f t="shared" si="2"/>
        <v>932.2557748707213</v>
      </c>
    </row>
    <row r="29" spans="1:4" ht="12.75">
      <c r="A29" s="142">
        <f t="shared" si="1"/>
        <v>0.08</v>
      </c>
      <c r="B29" s="143">
        <f t="shared" si="2"/>
        <v>798.6975580317562</v>
      </c>
      <c r="C29" s="143">
        <f t="shared" si="2"/>
        <v>664.4959300529274</v>
      </c>
      <c r="D29" s="143">
        <f t="shared" si="2"/>
        <v>900.63619479867</v>
      </c>
    </row>
    <row r="30" spans="1:4" ht="12.75">
      <c r="A30" s="142">
        <f t="shared" si="1"/>
        <v>0.09</v>
      </c>
      <c r="B30" s="143">
        <f t="shared" si="2"/>
        <v>743.2936919536393</v>
      </c>
      <c r="C30" s="143">
        <f t="shared" si="2"/>
        <v>614.9405379304591</v>
      </c>
      <c r="D30" s="143">
        <f t="shared" si="2"/>
        <v>870.4112049178649</v>
      </c>
    </row>
    <row r="31" spans="1:4" ht="12.75">
      <c r="A31" s="142">
        <f t="shared" si="1"/>
        <v>0.09999999999999999</v>
      </c>
      <c r="B31" s="143">
        <f t="shared" si="2"/>
        <v>692.7716447147654</v>
      </c>
      <c r="C31" s="143">
        <f t="shared" si="2"/>
        <v>569.8803026006717</v>
      </c>
      <c r="D31" s="143">
        <f t="shared" si="2"/>
        <v>841.506727682535</v>
      </c>
    </row>
    <row r="32" spans="1:4" ht="12.75">
      <c r="A32" s="142">
        <f t="shared" si="1"/>
        <v>0.10999999999999999</v>
      </c>
      <c r="B32" s="143">
        <f t="shared" si="2"/>
        <v>646.6460793315281</v>
      </c>
      <c r="C32" s="143">
        <f t="shared" si="2"/>
        <v>528.861439108704</v>
      </c>
      <c r="D32" s="143">
        <f t="shared" si="2"/>
        <v>813.8532586245459</v>
      </c>
    </row>
    <row r="33" spans="1:4" ht="12.75">
      <c r="A33" s="142">
        <f t="shared" si="1"/>
        <v>0.11999999999999998</v>
      </c>
      <c r="B33" s="143">
        <f t="shared" si="2"/>
        <v>604.4843880112401</v>
      </c>
      <c r="C33" s="143">
        <f t="shared" si="2"/>
        <v>491.47992744302263</v>
      </c>
      <c r="D33" s="143">
        <f t="shared" si="2"/>
        <v>787.3855457361519</v>
      </c>
    </row>
    <row r="34" spans="1:4" ht="12.75">
      <c r="A34" s="142">
        <f t="shared" si="1"/>
        <v>0.12999999999999998</v>
      </c>
      <c r="B34" s="143">
        <f t="shared" si="2"/>
        <v>565.9005219237698</v>
      </c>
      <c r="C34" s="143">
        <f t="shared" si="2"/>
        <v>457.375652404712</v>
      </c>
      <c r="D34" s="143">
        <f t="shared" si="2"/>
        <v>762.0422939565398</v>
      </c>
    </row>
    <row r="35" spans="1:4" ht="12.75">
      <c r="A35" s="142">
        <f t="shared" si="1"/>
        <v>0.13999999999999999</v>
      </c>
      <c r="B35" s="143">
        <f t="shared" si="2"/>
        <v>530.5495918335781</v>
      </c>
      <c r="C35" s="143">
        <f t="shared" si="2"/>
        <v>426.2272789077064</v>
      </c>
      <c r="D35" s="143">
        <f t="shared" si="2"/>
        <v>737.7658925951222</v>
      </c>
    </row>
    <row r="36" spans="1:4" ht="12.75">
      <c r="A36" s="142">
        <f t="shared" si="1"/>
        <v>0.15</v>
      </c>
      <c r="B36" s="143">
        <f t="shared" si="2"/>
        <v>498.12313741457734</v>
      </c>
      <c r="C36" s="143">
        <f t="shared" si="2"/>
        <v>397.7477648974927</v>
      </c>
      <c r="D36" s="143">
        <f t="shared" si="2"/>
        <v>714.5021637286891</v>
      </c>
    </row>
    <row r="37" spans="1:4" ht="12.75">
      <c r="A37" s="142">
        <f t="shared" si="1"/>
        <v>0.16</v>
      </c>
      <c r="B37" s="143">
        <f t="shared" si="2"/>
        <v>468.3449773696782</v>
      </c>
      <c r="C37" s="143">
        <f t="shared" si="2"/>
        <v>371.6804278005287</v>
      </c>
      <c r="D37" s="143">
        <f t="shared" si="2"/>
        <v>692.2001297928265</v>
      </c>
    </row>
    <row r="38" spans="1:4" ht="12.75">
      <c r="A38" s="142">
        <f t="shared" si="1"/>
        <v>0.17</v>
      </c>
      <c r="B38" s="143">
        <f t="shared" si="2"/>
        <v>440.96756467197974</v>
      </c>
      <c r="C38" s="143">
        <f t="shared" si="2"/>
        <v>347.79549211730966</v>
      </c>
      <c r="D38" s="143">
        <f t="shared" si="2"/>
        <v>670.8117987528184</v>
      </c>
    </row>
    <row r="39" spans="1:4" ht="12.75">
      <c r="A39" s="142">
        <f t="shared" si="1"/>
        <v>0.18000000000000002</v>
      </c>
      <c r="B39" s="143">
        <f t="shared" si="2"/>
        <v>415.7687816598265</v>
      </c>
      <c r="C39" s="143">
        <f t="shared" si="2"/>
        <v>325.8870557613383</v>
      </c>
      <c r="D39" s="143">
        <f t="shared" si="2"/>
        <v>650.2919653875132</v>
      </c>
    </row>
    <row r="40" spans="1:4" ht="12.75">
      <c r="A40" s="142">
        <f t="shared" si="1"/>
        <v>0.19000000000000003</v>
      </c>
      <c r="B40" s="143">
        <f t="shared" si="2"/>
        <v>392.54911862565336</v>
      </c>
      <c r="C40" s="143">
        <f t="shared" si="2"/>
        <v>305.77042128646093</v>
      </c>
      <c r="D40" s="143">
        <f t="shared" si="2"/>
        <v>630.598027353188</v>
      </c>
    </row>
    <row r="41" spans="1:4" ht="12.75">
      <c r="A41" s="142">
        <f t="shared" si="1"/>
        <v>0.20000000000000004</v>
      </c>
      <c r="B41" s="143">
        <f t="shared" si="2"/>
        <v>371.1291871673843</v>
      </c>
      <c r="C41" s="143">
        <f t="shared" si="2"/>
        <v>287.2797454563689</v>
      </c>
      <c r="D41" s="143">
        <f t="shared" si="2"/>
        <v>611.6898148148149</v>
      </c>
    </row>
    <row r="42" spans="1:4" ht="12.75">
      <c r="A42" s="142">
        <f t="shared" si="1"/>
        <v>0.21000000000000005</v>
      </c>
      <c r="B42" s="143">
        <f t="shared" si="2"/>
        <v>351.3475261136333</v>
      </c>
      <c r="C42" s="143">
        <f t="shared" si="2"/>
        <v>270.26596687783746</v>
      </c>
      <c r="D42" s="143">
        <f t="shared" si="2"/>
        <v>593.5294325407493</v>
      </c>
    </row>
    <row r="43" spans="1:4" ht="12.75">
      <c r="A43" s="142">
        <f t="shared" si="1"/>
        <v>0.22000000000000006</v>
      </c>
      <c r="B43" s="143">
        <f t="shared" si="2"/>
        <v>333.05866345223336</v>
      </c>
      <c r="C43" s="143">
        <f t="shared" si="2"/>
        <v>254.5949767995549</v>
      </c>
      <c r="D43" s="143">
        <f t="shared" si="2"/>
        <v>576.0811134549358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27"/>
  <sheetViews>
    <sheetView zoomScalePageLayoutView="0" workbookViewId="0" topLeftCell="A1">
      <selection activeCell="G27" sqref="G27"/>
    </sheetView>
  </sheetViews>
  <sheetFormatPr defaultColWidth="9.3984375" defaultRowHeight="15"/>
  <cols>
    <col min="1" max="1" width="6.5" style="1" customWidth="1"/>
    <col min="2" max="6" width="7.8984375" style="1" customWidth="1"/>
    <col min="7" max="14" width="9.3984375" style="1" customWidth="1"/>
    <col min="15" max="15" width="6.69921875" style="1" customWidth="1"/>
    <col min="16" max="16" width="4.59765625" style="1" customWidth="1"/>
    <col min="17" max="19" width="4.19921875" style="1" customWidth="1"/>
    <col min="20" max="20" width="4.59765625" style="1" customWidth="1"/>
    <col min="21" max="21" width="4.69921875" style="1" customWidth="1"/>
    <col min="22" max="23" width="4.59765625" style="1" customWidth="1"/>
    <col min="24" max="24" width="5.09765625" style="1" customWidth="1"/>
    <col min="25" max="25" width="4.69921875" style="1" customWidth="1"/>
    <col min="26" max="26" width="4.5" style="1" customWidth="1"/>
    <col min="27" max="27" width="6.3984375" style="1" customWidth="1"/>
    <col min="28" max="16384" width="9.3984375" style="1" customWidth="1"/>
  </cols>
  <sheetData>
    <row r="2" spans="15:26" ht="12.75">
      <c r="O2" s="100" t="s">
        <v>66</v>
      </c>
      <c r="P2" s="139">
        <v>0</v>
      </c>
      <c r="Q2" s="139">
        <v>1</v>
      </c>
      <c r="R2" s="139">
        <v>2</v>
      </c>
      <c r="S2" s="139">
        <v>3</v>
      </c>
      <c r="T2" s="139">
        <v>4</v>
      </c>
      <c r="U2" s="139">
        <v>5</v>
      </c>
      <c r="V2" s="139">
        <v>6</v>
      </c>
      <c r="W2" s="139">
        <v>7</v>
      </c>
      <c r="X2" s="139">
        <v>8</v>
      </c>
      <c r="Y2" s="139">
        <v>9</v>
      </c>
      <c r="Z2" s="139">
        <v>10</v>
      </c>
    </row>
    <row r="3" spans="1:26" s="4" customFormat="1" ht="12.75">
      <c r="A3" s="2" t="s">
        <v>66</v>
      </c>
      <c r="B3" s="3" t="s">
        <v>67</v>
      </c>
      <c r="C3" s="3" t="s">
        <v>68</v>
      </c>
      <c r="D3" s="3" t="s">
        <v>69</v>
      </c>
      <c r="E3" s="3" t="s">
        <v>70</v>
      </c>
      <c r="F3" s="3" t="s">
        <v>71</v>
      </c>
      <c r="O3" s="159" t="s">
        <v>67</v>
      </c>
      <c r="P3" s="158">
        <v>-100</v>
      </c>
      <c r="Q3" s="158">
        <v>10</v>
      </c>
      <c r="R3" s="158">
        <v>10</v>
      </c>
      <c r="S3" s="158">
        <v>10</v>
      </c>
      <c r="T3" s="158">
        <v>10</v>
      </c>
      <c r="U3" s="158">
        <v>110</v>
      </c>
      <c r="V3" s="158"/>
      <c r="W3" s="158"/>
      <c r="X3" s="158"/>
      <c r="Y3" s="158"/>
      <c r="Z3" s="158"/>
    </row>
    <row r="4" spans="1:26" ht="12.75">
      <c r="A4" s="139">
        <v>0</v>
      </c>
      <c r="B4" s="140">
        <v>-100</v>
      </c>
      <c r="C4" s="140">
        <v>-100</v>
      </c>
      <c r="D4" s="140">
        <v>-100</v>
      </c>
      <c r="E4" s="140">
        <v>-100</v>
      </c>
      <c r="F4" s="140">
        <v>-100</v>
      </c>
      <c r="O4" s="139" t="s">
        <v>68</v>
      </c>
      <c r="P4" s="140">
        <v>-100</v>
      </c>
      <c r="Q4" s="140">
        <v>10</v>
      </c>
      <c r="R4" s="140">
        <v>10</v>
      </c>
      <c r="S4" s="140">
        <v>10</v>
      </c>
      <c r="T4" s="140">
        <v>10</v>
      </c>
      <c r="U4" s="140">
        <v>10</v>
      </c>
      <c r="V4" s="140">
        <v>10</v>
      </c>
      <c r="W4" s="140">
        <v>10</v>
      </c>
      <c r="X4" s="140">
        <v>10</v>
      </c>
      <c r="Y4" s="140">
        <v>10</v>
      </c>
      <c r="Z4" s="140">
        <v>110</v>
      </c>
    </row>
    <row r="5" spans="1:27" ht="12.75">
      <c r="A5" s="139">
        <f aca="true" t="shared" si="0" ref="A5:A16">A4+1</f>
        <v>1</v>
      </c>
      <c r="B5" s="140">
        <v>10</v>
      </c>
      <c r="C5" s="140">
        <v>10</v>
      </c>
      <c r="D5" s="140">
        <v>10</v>
      </c>
      <c r="E5" s="140">
        <v>10</v>
      </c>
      <c r="F5" s="140">
        <v>180</v>
      </c>
      <c r="O5" s="139" t="s">
        <v>69</v>
      </c>
      <c r="P5" s="140">
        <v>-100</v>
      </c>
      <c r="Q5" s="140">
        <v>10</v>
      </c>
      <c r="R5" s="140">
        <v>10</v>
      </c>
      <c r="S5" s="140">
        <v>10</v>
      </c>
      <c r="T5" s="140">
        <v>10</v>
      </c>
      <c r="U5" s="140">
        <v>10</v>
      </c>
      <c r="V5" s="140">
        <v>10</v>
      </c>
      <c r="W5" s="140">
        <v>10</v>
      </c>
      <c r="X5" s="140">
        <v>10</v>
      </c>
      <c r="Y5" s="140">
        <v>10</v>
      </c>
      <c r="Z5" s="140">
        <v>10</v>
      </c>
      <c r="AA5" s="1" t="s">
        <v>93</v>
      </c>
    </row>
    <row r="6" spans="1:27" ht="12.75">
      <c r="A6" s="139">
        <f t="shared" si="0"/>
        <v>2</v>
      </c>
      <c r="B6" s="140">
        <v>10</v>
      </c>
      <c r="C6" s="140">
        <v>10</v>
      </c>
      <c r="D6" s="140">
        <v>10</v>
      </c>
      <c r="E6" s="141">
        <f aca="true" t="shared" si="1" ref="E6:E16">E5*1.02</f>
        <v>10.2</v>
      </c>
      <c r="F6" s="140">
        <v>0</v>
      </c>
      <c r="O6" s="139" t="s">
        <v>70</v>
      </c>
      <c r="P6" s="140">
        <v>-100</v>
      </c>
      <c r="Q6" s="140">
        <v>10</v>
      </c>
      <c r="R6" s="140">
        <v>10.2</v>
      </c>
      <c r="S6" s="140">
        <v>10.404</v>
      </c>
      <c r="T6" s="140">
        <v>10.61208</v>
      </c>
      <c r="U6" s="140">
        <v>10.824321600000001</v>
      </c>
      <c r="V6" s="140">
        <v>11.040808032000001</v>
      </c>
      <c r="W6" s="140">
        <v>11.261624192640001</v>
      </c>
      <c r="X6" s="140">
        <v>11.4868566764928</v>
      </c>
      <c r="Y6" s="140">
        <v>11.716593810022657</v>
      </c>
      <c r="Z6" s="140">
        <v>11.95092568622311</v>
      </c>
      <c r="AA6" s="1" t="s">
        <v>92</v>
      </c>
    </row>
    <row r="7" spans="1:6" ht="12.75">
      <c r="A7" s="139">
        <f t="shared" si="0"/>
        <v>3</v>
      </c>
      <c r="B7" s="140">
        <v>10</v>
      </c>
      <c r="C7" s="140">
        <v>10</v>
      </c>
      <c r="D7" s="140">
        <v>10</v>
      </c>
      <c r="E7" s="141">
        <f t="shared" si="1"/>
        <v>10.404</v>
      </c>
      <c r="F7" s="140">
        <v>0</v>
      </c>
    </row>
    <row r="8" spans="1:6" ht="12.75">
      <c r="A8" s="139">
        <f t="shared" si="0"/>
        <v>4</v>
      </c>
      <c r="B8" s="140">
        <v>10</v>
      </c>
      <c r="C8" s="140">
        <v>10</v>
      </c>
      <c r="D8" s="140">
        <v>10</v>
      </c>
      <c r="E8" s="141">
        <f t="shared" si="1"/>
        <v>10.61208</v>
      </c>
      <c r="F8" s="140">
        <v>0</v>
      </c>
    </row>
    <row r="9" spans="1:6" ht="12.75">
      <c r="A9" s="139">
        <f t="shared" si="0"/>
        <v>5</v>
      </c>
      <c r="B9" s="140">
        <v>110</v>
      </c>
      <c r="C9" s="140">
        <v>10</v>
      </c>
      <c r="D9" s="140">
        <v>10</v>
      </c>
      <c r="E9" s="141">
        <f t="shared" si="1"/>
        <v>10.824321600000001</v>
      </c>
      <c r="F9" s="140">
        <v>0</v>
      </c>
    </row>
    <row r="10" spans="1:6" ht="12.75">
      <c r="A10" s="139">
        <f t="shared" si="0"/>
        <v>6</v>
      </c>
      <c r="B10" s="140"/>
      <c r="C10" s="140">
        <v>10</v>
      </c>
      <c r="D10" s="140">
        <v>10</v>
      </c>
      <c r="E10" s="141">
        <f t="shared" si="1"/>
        <v>11.040808032000001</v>
      </c>
      <c r="F10" s="140">
        <v>0</v>
      </c>
    </row>
    <row r="11" spans="1:6" ht="12.75">
      <c r="A11" s="139">
        <f t="shared" si="0"/>
        <v>7</v>
      </c>
      <c r="B11" s="140"/>
      <c r="C11" s="140">
        <v>10</v>
      </c>
      <c r="D11" s="140">
        <v>10</v>
      </c>
      <c r="E11" s="141">
        <f t="shared" si="1"/>
        <v>11.261624192640001</v>
      </c>
      <c r="F11" s="140">
        <v>-180</v>
      </c>
    </row>
    <row r="12" spans="1:6" ht="12.75">
      <c r="A12" s="139">
        <f t="shared" si="0"/>
        <v>8</v>
      </c>
      <c r="B12" s="140"/>
      <c r="C12" s="140">
        <v>10</v>
      </c>
      <c r="D12" s="140">
        <v>10</v>
      </c>
      <c r="E12" s="141">
        <f t="shared" si="1"/>
        <v>11.4868566764928</v>
      </c>
      <c r="F12" s="140"/>
    </row>
    <row r="13" spans="1:6" ht="12.75">
      <c r="A13" s="139">
        <f t="shared" si="0"/>
        <v>9</v>
      </c>
      <c r="B13" s="140"/>
      <c r="C13" s="140">
        <v>10</v>
      </c>
      <c r="D13" s="140">
        <v>10</v>
      </c>
      <c r="E13" s="141">
        <f t="shared" si="1"/>
        <v>11.716593810022657</v>
      </c>
      <c r="F13" s="140"/>
    </row>
    <row r="14" spans="1:6" ht="12.75">
      <c r="A14" s="139">
        <f t="shared" si="0"/>
        <v>10</v>
      </c>
      <c r="B14" s="140"/>
      <c r="C14" s="140">
        <v>110</v>
      </c>
      <c r="D14" s="140">
        <v>10</v>
      </c>
      <c r="E14" s="141">
        <f t="shared" si="1"/>
        <v>11.95092568622311</v>
      </c>
      <c r="F14" s="140"/>
    </row>
    <row r="15" spans="1:6" ht="12.75">
      <c r="A15" s="139">
        <f t="shared" si="0"/>
        <v>11</v>
      </c>
      <c r="B15" s="140"/>
      <c r="C15" s="140"/>
      <c r="D15" s="140">
        <v>10</v>
      </c>
      <c r="E15" s="141">
        <f t="shared" si="1"/>
        <v>12.189944199947572</v>
      </c>
      <c r="F15" s="140"/>
    </row>
    <row r="16" spans="1:6" ht="12.75">
      <c r="A16" s="139">
        <f t="shared" si="0"/>
        <v>12</v>
      </c>
      <c r="B16" s="140"/>
      <c r="C16" s="140"/>
      <c r="D16" s="140">
        <v>10</v>
      </c>
      <c r="E16" s="141">
        <f t="shared" si="1"/>
        <v>12.433743083946524</v>
      </c>
      <c r="F16" s="140"/>
    </row>
    <row r="20" spans="1:6" s="4" customFormat="1" ht="12.75">
      <c r="A20" s="2" t="s">
        <v>35</v>
      </c>
      <c r="B20" s="3" t="s">
        <v>72</v>
      </c>
      <c r="C20" s="3" t="s">
        <v>73</v>
      </c>
      <c r="D20" s="3" t="s">
        <v>74</v>
      </c>
      <c r="E20" s="3" t="s">
        <v>75</v>
      </c>
      <c r="F20" s="3" t="s">
        <v>76</v>
      </c>
    </row>
    <row r="21" spans="1:6" ht="12.75">
      <c r="A21" s="142">
        <v>0</v>
      </c>
      <c r="B21" s="161">
        <f aca="true" t="shared" si="2" ref="B21:B84">NPV($A21,B$5:B$9)-100</f>
        <v>50</v>
      </c>
      <c r="C21" s="161">
        <f aca="true" t="shared" si="3" ref="C21:C84">NPV($A21,C$5:C$14)-100</f>
        <v>100</v>
      </c>
      <c r="D21" s="162" t="s">
        <v>94</v>
      </c>
      <c r="E21" s="162" t="s">
        <v>94</v>
      </c>
      <c r="F21" s="143">
        <f aca="true" t="shared" si="4" ref="F21:F84">NPV($A21,F$5:F$11)-100</f>
        <v>-100</v>
      </c>
    </row>
    <row r="22" spans="1:6" ht="12.75">
      <c r="A22" s="142">
        <f aca="true" t="shared" si="5" ref="A22:A85">A21+0.01</f>
        <v>0.01</v>
      </c>
      <c r="B22" s="161">
        <f t="shared" si="2"/>
        <v>43.680881153926066</v>
      </c>
      <c r="C22" s="161">
        <f t="shared" si="3"/>
        <v>85.24174077631505</v>
      </c>
      <c r="D22" s="161">
        <f aca="true" t="shared" si="6" ref="D22:D85">10/A22-100</f>
        <v>900</v>
      </c>
      <c r="E22" s="162" t="s">
        <v>94</v>
      </c>
      <c r="F22" s="143">
        <f t="shared" si="4"/>
        <v>-89.67142806510617</v>
      </c>
    </row>
    <row r="23" spans="1:6" ht="12.75">
      <c r="A23" s="142">
        <f t="shared" si="5"/>
        <v>0.02</v>
      </c>
      <c r="B23" s="161">
        <f t="shared" si="2"/>
        <v>37.707676068033635</v>
      </c>
      <c r="C23" s="161">
        <f t="shared" si="3"/>
        <v>71.86068004993788</v>
      </c>
      <c r="D23" s="161">
        <f t="shared" si="6"/>
        <v>400</v>
      </c>
      <c r="E23" s="162" t="s">
        <v>94</v>
      </c>
      <c r="F23" s="143">
        <f t="shared" si="4"/>
        <v>-80.23024391521037</v>
      </c>
    </row>
    <row r="24" spans="1:6" ht="12.75">
      <c r="A24" s="142">
        <f t="shared" si="5"/>
        <v>0.03</v>
      </c>
      <c r="B24" s="161">
        <f t="shared" si="2"/>
        <v>32.05795031036172</v>
      </c>
      <c r="C24" s="161">
        <f t="shared" si="3"/>
        <v>59.71141985743077</v>
      </c>
      <c r="D24" s="161">
        <f t="shared" si="6"/>
        <v>233.33333333333337</v>
      </c>
      <c r="E24" s="161">
        <f aca="true" t="shared" si="7" ref="E24:E89">10/(A24-0.02)-100</f>
        <v>900.0000000000001</v>
      </c>
      <c r="F24" s="143">
        <f t="shared" si="4"/>
        <v>-71.5991904884056</v>
      </c>
    </row>
    <row r="25" spans="1:6" ht="12.75">
      <c r="A25" s="142">
        <f t="shared" si="5"/>
        <v>0.04</v>
      </c>
      <c r="B25" s="161">
        <f t="shared" si="2"/>
        <v>26.710933986097217</v>
      </c>
      <c r="C25" s="161">
        <f t="shared" si="3"/>
        <v>48.665374676130114</v>
      </c>
      <c r="D25" s="161">
        <f t="shared" si="6"/>
        <v>150</v>
      </c>
      <c r="E25" s="161">
        <f t="shared" si="7"/>
        <v>400</v>
      </c>
      <c r="F25" s="143">
        <f t="shared" si="4"/>
        <v>-63.7082832994483</v>
      </c>
    </row>
    <row r="26" spans="1:6" ht="12.75">
      <c r="A26" s="142">
        <f t="shared" si="5"/>
        <v>0.05</v>
      </c>
      <c r="B26" s="161">
        <f t="shared" si="2"/>
        <v>21.647383353154083</v>
      </c>
      <c r="C26" s="161">
        <f t="shared" si="3"/>
        <v>38.608674645924026</v>
      </c>
      <c r="D26" s="161">
        <f t="shared" si="6"/>
        <v>100</v>
      </c>
      <c r="E26" s="161">
        <f t="shared" si="7"/>
        <v>233.33333333333331</v>
      </c>
      <c r="F26" s="143">
        <f t="shared" si="4"/>
        <v>-56.494067994850425</v>
      </c>
    </row>
    <row r="27" spans="1:6" ht="12.75">
      <c r="A27" s="142">
        <f t="shared" si="5"/>
        <v>0.060000000000000005</v>
      </c>
      <c r="B27" s="161">
        <f t="shared" si="2"/>
        <v>16.849455142262826</v>
      </c>
      <c r="C27" s="161">
        <f t="shared" si="3"/>
        <v>29.44034820565875</v>
      </c>
      <c r="D27" s="161">
        <f t="shared" si="6"/>
        <v>66.66666666666666</v>
      </c>
      <c r="E27" s="161">
        <f t="shared" si="7"/>
        <v>149.99999999999994</v>
      </c>
      <c r="F27" s="143">
        <f t="shared" si="4"/>
        <v>-49.898959697303525</v>
      </c>
    </row>
    <row r="28" spans="1:6" ht="12.75">
      <c r="A28" s="142">
        <f t="shared" si="5"/>
        <v>0.07</v>
      </c>
      <c r="B28" s="161">
        <f t="shared" si="2"/>
        <v>12.300592307842763</v>
      </c>
      <c r="C28" s="161">
        <f t="shared" si="3"/>
        <v>21.07074462279776</v>
      </c>
      <c r="D28" s="161">
        <f t="shared" si="6"/>
        <v>42.85714285714283</v>
      </c>
      <c r="E28" s="161">
        <f t="shared" si="7"/>
        <v>100</v>
      </c>
      <c r="F28" s="143">
        <f t="shared" si="4"/>
        <v>-43.870654473805814</v>
      </c>
    </row>
    <row r="29" spans="1:6" ht="12.75">
      <c r="A29" s="142">
        <f t="shared" si="5"/>
        <v>0.08</v>
      </c>
      <c r="B29" s="161">
        <f t="shared" si="2"/>
        <v>7.9854200741561385</v>
      </c>
      <c r="C29" s="161">
        <f t="shared" si="3"/>
        <v>13.420162797882838</v>
      </c>
      <c r="D29" s="161">
        <f t="shared" si="6"/>
        <v>25</v>
      </c>
      <c r="E29" s="161">
        <f t="shared" si="7"/>
        <v>66.66666666666669</v>
      </c>
      <c r="F29" s="143">
        <f t="shared" si="4"/>
        <v>-38.361604480517435</v>
      </c>
    </row>
    <row r="30" spans="1:6" ht="13.5" thickBot="1">
      <c r="A30" s="142">
        <f t="shared" si="5"/>
        <v>0.09</v>
      </c>
      <c r="B30" s="163">
        <f t="shared" si="2"/>
        <v>3.889651263351695</v>
      </c>
      <c r="C30" s="163">
        <f t="shared" si="3"/>
        <v>6.417657701158973</v>
      </c>
      <c r="D30" s="163">
        <f t="shared" si="6"/>
        <v>11.111111111111114</v>
      </c>
      <c r="E30" s="161">
        <f t="shared" si="7"/>
        <v>42.85714285714286</v>
      </c>
      <c r="F30" s="143">
        <f t="shared" si="4"/>
        <v>-33.328549392898026</v>
      </c>
    </row>
    <row r="31" spans="1:6" ht="13.5" thickBot="1">
      <c r="A31" s="167">
        <f t="shared" si="5"/>
        <v>0.09999999999999999</v>
      </c>
      <c r="B31" s="168">
        <f t="shared" si="2"/>
        <v>0</v>
      </c>
      <c r="C31" s="168">
        <f t="shared" si="3"/>
        <v>0</v>
      </c>
      <c r="D31" s="168">
        <f t="shared" si="6"/>
        <v>0</v>
      </c>
      <c r="E31" s="164">
        <f t="shared" si="7"/>
        <v>25.000000000000014</v>
      </c>
      <c r="F31" s="143">
        <f t="shared" si="4"/>
        <v>-28.732097645163535</v>
      </c>
    </row>
    <row r="32" spans="1:6" ht="13.5" thickBot="1">
      <c r="A32" s="142">
        <f t="shared" si="5"/>
        <v>0.10999999999999999</v>
      </c>
      <c r="B32" s="165">
        <f t="shared" si="2"/>
        <v>-3.695897017649415</v>
      </c>
      <c r="C32" s="165">
        <f t="shared" si="3"/>
        <v>-5.889232011141132</v>
      </c>
      <c r="D32" s="165">
        <f t="shared" si="6"/>
        <v>-9.09090909090908</v>
      </c>
      <c r="E32" s="163">
        <f t="shared" si="7"/>
        <v>11.111111111111128</v>
      </c>
      <c r="F32" s="143">
        <f t="shared" si="4"/>
        <v>-24.536351798182494</v>
      </c>
    </row>
    <row r="33" spans="1:6" ht="13.5" thickBot="1">
      <c r="A33" s="169">
        <f t="shared" si="5"/>
        <v>0.11999999999999998</v>
      </c>
      <c r="B33" s="161">
        <f t="shared" si="2"/>
        <v>-7.209552404689958</v>
      </c>
      <c r="C33" s="161">
        <f t="shared" si="3"/>
        <v>-11.30044605682167</v>
      </c>
      <c r="D33" s="166">
        <f t="shared" si="6"/>
        <v>-16.666666666666657</v>
      </c>
      <c r="E33" s="168">
        <f t="shared" si="7"/>
        <v>0</v>
      </c>
      <c r="F33" s="160">
        <f t="shared" si="4"/>
        <v>-20.7085730463552</v>
      </c>
    </row>
    <row r="34" spans="1:6" ht="12.75">
      <c r="A34" s="142">
        <f t="shared" si="5"/>
        <v>0.12999999999999998</v>
      </c>
      <c r="B34" s="161">
        <f t="shared" si="2"/>
        <v>-10.551693784628085</v>
      </c>
      <c r="C34" s="161">
        <f t="shared" si="3"/>
        <v>-16.27873042785859</v>
      </c>
      <c r="D34" s="161">
        <f t="shared" si="6"/>
        <v>-23.076923076923066</v>
      </c>
      <c r="E34" s="165">
        <f t="shared" si="7"/>
        <v>-9.090909090909065</v>
      </c>
      <c r="F34" s="143">
        <f t="shared" si="4"/>
        <v>-17.21888047607547</v>
      </c>
    </row>
    <row r="35" spans="1:6" ht="12.75">
      <c r="A35" s="142">
        <f t="shared" si="5"/>
        <v>0.13999999999999999</v>
      </c>
      <c r="B35" s="161">
        <f t="shared" si="2"/>
        <v>-13.732323875433806</v>
      </c>
      <c r="C35" s="161">
        <f t="shared" si="3"/>
        <v>-20.86446258517428</v>
      </c>
      <c r="D35" s="161">
        <f t="shared" si="6"/>
        <v>-28.57142857142857</v>
      </c>
      <c r="E35" s="161">
        <f t="shared" si="7"/>
        <v>-16.666666666666657</v>
      </c>
      <c r="F35" s="143">
        <f t="shared" si="4"/>
        <v>-14.039981213270877</v>
      </c>
    </row>
    <row r="36" spans="1:6" ht="12.75">
      <c r="A36" s="142">
        <f t="shared" si="5"/>
        <v>0.15</v>
      </c>
      <c r="B36" s="161">
        <f t="shared" si="2"/>
        <v>-16.76077549005697</v>
      </c>
      <c r="C36" s="161">
        <f t="shared" si="3"/>
        <v>-25.093843129271107</v>
      </c>
      <c r="D36" s="161">
        <f t="shared" si="6"/>
        <v>-33.33333333333333</v>
      </c>
      <c r="E36" s="161">
        <f t="shared" si="7"/>
        <v>-23.07692307692308</v>
      </c>
      <c r="F36" s="143">
        <f t="shared" si="4"/>
        <v>-11.146928055721872</v>
      </c>
    </row>
    <row r="37" spans="1:6" ht="12.75">
      <c r="A37" s="142">
        <f t="shared" si="5"/>
        <v>0.16</v>
      </c>
      <c r="B37" s="161">
        <f t="shared" si="2"/>
        <v>-19.645761921967406</v>
      </c>
      <c r="C37" s="161">
        <f t="shared" si="3"/>
        <v>-28.999364870744813</v>
      </c>
      <c r="D37" s="161">
        <f t="shared" si="6"/>
        <v>-37.5</v>
      </c>
      <c r="E37" s="161">
        <f t="shared" si="7"/>
        <v>-28.571428571428584</v>
      </c>
      <c r="F37" s="143">
        <f t="shared" si="4"/>
        <v>-8.516901586323144</v>
      </c>
    </row>
    <row r="38" spans="1:6" ht="12.75">
      <c r="A38" s="142">
        <f t="shared" si="5"/>
        <v>0.17</v>
      </c>
      <c r="B38" s="161">
        <f t="shared" si="2"/>
        <v>-22.395423139104494</v>
      </c>
      <c r="C38" s="161">
        <f t="shared" si="3"/>
        <v>-32.6102253941345</v>
      </c>
      <c r="D38" s="161">
        <f t="shared" si="6"/>
        <v>-41.1764705882353</v>
      </c>
      <c r="E38" s="161">
        <f t="shared" si="7"/>
        <v>-33.33333333333334</v>
      </c>
      <c r="F38" s="143">
        <f t="shared" si="4"/>
        <v>-6.1290141138768774</v>
      </c>
    </row>
    <row r="39" spans="1:6" ht="12.75">
      <c r="A39" s="142">
        <f t="shared" si="5"/>
        <v>0.18000000000000002</v>
      </c>
      <c r="B39" s="161">
        <f t="shared" si="2"/>
        <v>-25.017368167535167</v>
      </c>
      <c r="C39" s="161">
        <f t="shared" si="3"/>
        <v>-35.95269035939528</v>
      </c>
      <c r="D39" s="161">
        <f t="shared" si="6"/>
        <v>-44.44444444444445</v>
      </c>
      <c r="E39" s="161">
        <f t="shared" si="7"/>
        <v>-37.500000000000014</v>
      </c>
      <c r="F39" s="143">
        <f t="shared" si="4"/>
        <v>-3.9641330950032625</v>
      </c>
    </row>
    <row r="40" spans="1:6" ht="12.75">
      <c r="A40" s="142">
        <f t="shared" si="5"/>
        <v>0.19000000000000003</v>
      </c>
      <c r="B40" s="161">
        <f t="shared" si="2"/>
        <v>-27.518714008531262</v>
      </c>
      <c r="C40" s="161">
        <f t="shared" si="3"/>
        <v>-39.05041380263657</v>
      </c>
      <c r="D40" s="161">
        <f t="shared" si="6"/>
        <v>-47.36842105263159</v>
      </c>
      <c r="E40" s="161">
        <f t="shared" si="7"/>
        <v>-41.17647058823531</v>
      </c>
      <c r="F40" s="143">
        <f t="shared" si="4"/>
        <v>-2.0047219600177897</v>
      </c>
    </row>
    <row r="41" spans="1:6" ht="12.75">
      <c r="A41" s="142">
        <f t="shared" si="5"/>
        <v>0.20000000000000004</v>
      </c>
      <c r="B41" s="161">
        <f t="shared" si="2"/>
        <v>-29.906121399176953</v>
      </c>
      <c r="C41" s="161">
        <f t="shared" si="3"/>
        <v>-41.924720855507694</v>
      </c>
      <c r="D41" s="161">
        <f t="shared" si="6"/>
        <v>-50.00000000000001</v>
      </c>
      <c r="E41" s="161">
        <f t="shared" si="7"/>
        <v>-44.44444444444446</v>
      </c>
      <c r="F41" s="143">
        <f t="shared" si="4"/>
        <v>-0.23469650205761639</v>
      </c>
    </row>
    <row r="42" spans="1:6" ht="12.75">
      <c r="A42" s="142">
        <f t="shared" si="5"/>
        <v>0.21000000000000005</v>
      </c>
      <c r="B42" s="141">
        <f t="shared" si="2"/>
        <v>-32.18582769654833</v>
      </c>
      <c r="C42" s="141">
        <f t="shared" si="3"/>
        <v>-44.5948575796877</v>
      </c>
      <c r="D42" s="141">
        <f t="shared" si="6"/>
        <v>-52.380952380952394</v>
      </c>
      <c r="E42" s="141">
        <f t="shared" si="7"/>
        <v>-47.3684210526316</v>
      </c>
      <c r="F42" s="143">
        <f t="shared" si="4"/>
        <v>1.3607048034179883</v>
      </c>
    </row>
    <row r="43" spans="1:6" ht="12.75">
      <c r="A43" s="142">
        <f t="shared" si="5"/>
        <v>0.22000000000000006</v>
      </c>
      <c r="B43" s="141">
        <f t="shared" si="2"/>
        <v>-34.36367713857652</v>
      </c>
      <c r="C43" s="141">
        <f t="shared" si="3"/>
        <v>-47.07821199160705</v>
      </c>
      <c r="D43" s="141">
        <f t="shared" si="6"/>
        <v>-54.545454545454554</v>
      </c>
      <c r="E43" s="141">
        <f t="shared" si="7"/>
        <v>-50.000000000000014</v>
      </c>
      <c r="F43" s="143">
        <f t="shared" si="4"/>
        <v>2.7950379987251637</v>
      </c>
    </row>
    <row r="44" spans="1:6" ht="12.75">
      <c r="A44" s="142">
        <f t="shared" si="5"/>
        <v>0.23000000000000007</v>
      </c>
      <c r="B44" s="141">
        <f t="shared" si="2"/>
        <v>-36.44514871056057</v>
      </c>
      <c r="C44" s="141">
        <f t="shared" si="3"/>
        <v>-49.39050981781181</v>
      </c>
      <c r="D44" s="141">
        <f t="shared" si="6"/>
        <v>-56.521739130434796</v>
      </c>
      <c r="E44" s="141">
        <f t="shared" si="7"/>
        <v>-52.3809523809524</v>
      </c>
      <c r="F44" s="143">
        <f t="shared" si="4"/>
        <v>4.080759652486435</v>
      </c>
    </row>
    <row r="45" spans="1:6" ht="12.75">
      <c r="A45" s="142">
        <f t="shared" si="5"/>
        <v>0.24000000000000007</v>
      </c>
      <c r="B45" s="141">
        <f t="shared" si="2"/>
        <v>-38.43538182463043</v>
      </c>
      <c r="C45" s="141">
        <f t="shared" si="3"/>
        <v>-51.54598806060147</v>
      </c>
      <c r="D45" s="141">
        <f t="shared" si="6"/>
        <v>-58.33333333333334</v>
      </c>
      <c r="E45" s="141">
        <f t="shared" si="7"/>
        <v>-54.54545454545456</v>
      </c>
      <c r="F45" s="143">
        <f t="shared" si="4"/>
        <v>5.229322823325518</v>
      </c>
    </row>
    <row r="46" spans="1:6" ht="12.75">
      <c r="A46" s="142">
        <f t="shared" si="5"/>
        <v>0.25000000000000006</v>
      </c>
      <c r="B46" s="141">
        <f t="shared" si="2"/>
        <v>-40.339200000000005</v>
      </c>
      <c r="C46" s="141">
        <f t="shared" si="3"/>
        <v>-53.557549056</v>
      </c>
      <c r="D46" s="141">
        <f t="shared" si="6"/>
        <v>-60.00000000000001</v>
      </c>
      <c r="E46" s="141">
        <f t="shared" si="7"/>
        <v>-56.521739130434796</v>
      </c>
      <c r="F46" s="143">
        <f t="shared" si="4"/>
        <v>6.251263999999992</v>
      </c>
    </row>
    <row r="47" spans="1:6" ht="12.75">
      <c r="A47" s="142">
        <f t="shared" si="5"/>
        <v>0.26000000000000006</v>
      </c>
      <c r="B47" s="141">
        <f t="shared" si="2"/>
        <v>-42.16113271435633</v>
      </c>
      <c r="C47" s="141">
        <f t="shared" si="3"/>
        <v>-55.43689736265218</v>
      </c>
      <c r="D47" s="141">
        <f t="shared" si="6"/>
        <v>-61.53846153846155</v>
      </c>
      <c r="E47" s="141">
        <f t="shared" si="7"/>
        <v>-58.33333333333334</v>
      </c>
      <c r="F47" s="143">
        <f t="shared" si="4"/>
        <v>7.156281928377595</v>
      </c>
    </row>
    <row r="48" spans="1:6" ht="12.75">
      <c r="A48" s="142">
        <f t="shared" si="5"/>
        <v>0.2700000000000001</v>
      </c>
      <c r="B48" s="141">
        <f t="shared" si="2"/>
        <v>-43.90543558099033</v>
      </c>
      <c r="C48" s="141">
        <f t="shared" si="3"/>
        <v>-57.194661523142265</v>
      </c>
      <c r="D48" s="141">
        <f t="shared" si="6"/>
        <v>-62.962962962962976</v>
      </c>
      <c r="E48" s="141">
        <f t="shared" si="7"/>
        <v>-60.00000000000001</v>
      </c>
      <c r="F48" s="143">
        <f t="shared" si="4"/>
        <v>7.95330913758302</v>
      </c>
    </row>
    <row r="49" spans="1:6" ht="12.75">
      <c r="A49" s="142">
        <f t="shared" si="5"/>
        <v>0.2800000000000001</v>
      </c>
      <c r="B49" s="141">
        <f t="shared" si="2"/>
        <v>-45.57610899209976</v>
      </c>
      <c r="C49" s="141">
        <f t="shared" si="3"/>
        <v>-58.84050248193664</v>
      </c>
      <c r="D49" s="141">
        <f t="shared" si="6"/>
        <v>-64.2857142857143</v>
      </c>
      <c r="E49" s="141">
        <f t="shared" si="7"/>
        <v>-61.53846153846155</v>
      </c>
      <c r="F49" s="143">
        <f t="shared" si="4"/>
        <v>8.650576890795492</v>
      </c>
    </row>
    <row r="50" spans="1:6" ht="12.75">
      <c r="A50" s="142">
        <f t="shared" si="5"/>
        <v>0.2900000000000001</v>
      </c>
      <c r="B50" s="141">
        <f t="shared" si="2"/>
        <v>-47.17691535591913</v>
      </c>
      <c r="C50" s="141">
        <f t="shared" si="3"/>
        <v>-60.38321022105554</v>
      </c>
      <c r="D50" s="141">
        <f t="shared" si="6"/>
        <v>-65.51724137931035</v>
      </c>
      <c r="E50" s="141">
        <f t="shared" si="7"/>
        <v>-62.962962962962976</v>
      </c>
      <c r="F50" s="143">
        <f t="shared" si="4"/>
        <v>9.25567420919728</v>
      </c>
    </row>
    <row r="51" spans="1:6" ht="12.75">
      <c r="A51" s="142">
        <f t="shared" si="5"/>
        <v>0.3000000000000001</v>
      </c>
      <c r="B51" s="141">
        <f t="shared" si="2"/>
        <v>-48.711395043806384</v>
      </c>
      <c r="C51" s="141">
        <f t="shared" si="3"/>
        <v>-61.83078998090629</v>
      </c>
      <c r="D51" s="141">
        <f t="shared" si="6"/>
        <v>-66.66666666666669</v>
      </c>
      <c r="E51" s="141">
        <f t="shared" si="7"/>
        <v>-64.2857142857143</v>
      </c>
      <c r="F51" s="143">
        <f t="shared" si="4"/>
        <v>9.775601549276473</v>
      </c>
    </row>
    <row r="52" spans="1:6" ht="12.75">
      <c r="A52" s="142">
        <f t="shared" si="5"/>
        <v>0.3100000000000001</v>
      </c>
      <c r="B52" s="141">
        <f t="shared" si="2"/>
        <v>-50.18288115301228</v>
      </c>
      <c r="C52" s="141">
        <f t="shared" si="3"/>
        <v>-63.19053926538742</v>
      </c>
      <c r="D52" s="141">
        <f t="shared" si="6"/>
        <v>-67.74193548387098</v>
      </c>
      <c r="E52" s="141">
        <f t="shared" si="7"/>
        <v>-65.51724137931035</v>
      </c>
      <c r="F52" s="143">
        <f t="shared" si="4"/>
        <v>10.216819653036225</v>
      </c>
    </row>
    <row r="53" spans="1:6" ht="12.75">
      <c r="A53" s="142">
        <f t="shared" si="5"/>
        <v>0.3200000000000001</v>
      </c>
      <c r="B53" s="141">
        <f t="shared" si="2"/>
        <v>-51.59451318145701</v>
      </c>
      <c r="C53" s="141">
        <f t="shared" si="3"/>
        <v>-64.46911668390979</v>
      </c>
      <c r="D53" s="141">
        <f t="shared" si="6"/>
        <v>-68.75000000000001</v>
      </c>
      <c r="E53" s="141">
        <f t="shared" si="7"/>
        <v>-66.66666666666669</v>
      </c>
      <c r="F53" s="143">
        <f t="shared" si="4"/>
        <v>10.585294036749815</v>
      </c>
    </row>
    <row r="54" spans="1:6" ht="12.75">
      <c r="A54" s="142">
        <f t="shared" si="5"/>
        <v>0.3300000000000001</v>
      </c>
      <c r="B54" s="141">
        <f t="shared" si="2"/>
        <v>-52.949249702338264</v>
      </c>
      <c r="C54" s="141">
        <f t="shared" si="3"/>
        <v>-65.67260355539881</v>
      </c>
      <c r="D54" s="141">
        <f t="shared" si="6"/>
        <v>-69.69696969696972</v>
      </c>
      <c r="E54" s="141">
        <f t="shared" si="7"/>
        <v>-67.74193548387098</v>
      </c>
      <c r="F54" s="143">
        <f t="shared" si="4"/>
        <v>10.88653553593592</v>
      </c>
    </row>
    <row r="55" spans="1:6" ht="12.75">
      <c r="A55" s="142">
        <f t="shared" si="5"/>
        <v>0.34000000000000014</v>
      </c>
      <c r="B55" s="141">
        <f t="shared" si="2"/>
        <v>-54.24988011870222</v>
      </c>
      <c r="C55" s="141">
        <f t="shared" si="3"/>
        <v>-66.80655908807898</v>
      </c>
      <c r="D55" s="141">
        <f t="shared" si="6"/>
        <v>-70.58823529411765</v>
      </c>
      <c r="E55" s="141">
        <f t="shared" si="7"/>
        <v>-68.75000000000001</v>
      </c>
      <c r="F55" s="143">
        <f t="shared" si="4"/>
        <v>11.12563728151629</v>
      </c>
    </row>
    <row r="56" spans="1:6" ht="12.75">
      <c r="A56" s="142">
        <f t="shared" si="5"/>
        <v>0.35000000000000014</v>
      </c>
      <c r="B56" s="141">
        <f t="shared" si="2"/>
        <v>-55.49903557114143</v>
      </c>
      <c r="C56" s="141">
        <f t="shared" si="3"/>
        <v>-67.87606985170736</v>
      </c>
      <c r="D56" s="141">
        <f t="shared" si="6"/>
        <v>-71.42857142857144</v>
      </c>
      <c r="E56" s="141">
        <f t="shared" si="7"/>
        <v>-69.69696969696972</v>
      </c>
      <c r="F56" s="143">
        <f t="shared" si="4"/>
        <v>11.307308444047393</v>
      </c>
    </row>
    <row r="57" spans="1:6" ht="12.75">
      <c r="A57" s="142">
        <f t="shared" si="5"/>
        <v>0.36000000000000015</v>
      </c>
      <c r="B57" s="141">
        <f t="shared" si="2"/>
        <v>-56.69919906546929</v>
      </c>
      <c r="C57" s="141">
        <f t="shared" si="3"/>
        <v>-68.8857941740287</v>
      </c>
      <c r="D57" s="141">
        <f t="shared" si="6"/>
        <v>-72.22222222222223</v>
      </c>
      <c r="E57" s="141">
        <f t="shared" si="7"/>
        <v>-70.58823529411765</v>
      </c>
      <c r="F57" s="143">
        <f t="shared" si="4"/>
        <v>11.435905048958801</v>
      </c>
    </row>
    <row r="58" spans="1:6" ht="12.75">
      <c r="A58" s="142">
        <f t="shared" si="5"/>
        <v>0.37000000000000016</v>
      </c>
      <c r="B58" s="141">
        <f t="shared" si="2"/>
        <v>-57.85271488149304</v>
      </c>
      <c r="C58" s="141">
        <f t="shared" si="3"/>
        <v>-69.84000201895087</v>
      </c>
      <c r="D58" s="141">
        <f t="shared" si="6"/>
        <v>-72.97297297297298</v>
      </c>
      <c r="E58" s="141">
        <f t="shared" si="7"/>
        <v>-71.42857142857144</v>
      </c>
      <c r="F58" s="143">
        <f t="shared" si="4"/>
        <v>11.515458135409176</v>
      </c>
    </row>
    <row r="59" spans="1:6" ht="12.75">
      <c r="A59" s="142">
        <f t="shared" si="5"/>
        <v>0.38000000000000017</v>
      </c>
      <c r="B59" s="141">
        <f t="shared" si="2"/>
        <v>-58.96179731880811</v>
      </c>
      <c r="C59" s="141">
        <f t="shared" si="3"/>
        <v>-70.7426108388877</v>
      </c>
      <c r="D59" s="141">
        <f t="shared" si="6"/>
        <v>-73.68421052631581</v>
      </c>
      <c r="E59" s="141">
        <f t="shared" si="7"/>
        <v>-72.22222222222223</v>
      </c>
      <c r="F59" s="143">
        <f t="shared" si="4"/>
        <v>11.5496995042772</v>
      </c>
    </row>
    <row r="60" spans="1:6" ht="12.75">
      <c r="A60" s="142">
        <f t="shared" si="5"/>
        <v>0.3900000000000002</v>
      </c>
      <c r="B60" s="141">
        <f t="shared" si="2"/>
        <v>-60.02853883081404</v>
      </c>
      <c r="C60" s="141">
        <f t="shared" si="3"/>
        <v>-71.59721783668347</v>
      </c>
      <c r="D60" s="141">
        <f t="shared" si="6"/>
        <v>-74.35897435897436</v>
      </c>
      <c r="E60" s="141">
        <f t="shared" si="7"/>
        <v>-72.97297297297298</v>
      </c>
      <c r="F60" s="143">
        <f t="shared" si="4"/>
        <v>11.542085276573175</v>
      </c>
    </row>
    <row r="61" spans="1:6" ht="12.75">
      <c r="A61" s="142">
        <f t="shared" si="5"/>
        <v>0.4000000000000002</v>
      </c>
      <c r="B61" s="141">
        <f t="shared" si="2"/>
        <v>-61.05491759385971</v>
      </c>
      <c r="C61" s="141">
        <f t="shared" si="3"/>
        <v>-72.40712902247942</v>
      </c>
      <c r="D61" s="141">
        <f t="shared" si="6"/>
        <v>-75.00000000000001</v>
      </c>
      <c r="E61" s="141">
        <f t="shared" si="7"/>
        <v>-73.68421052631581</v>
      </c>
      <c r="F61" s="143">
        <f t="shared" si="4"/>
        <v>11.495817461869024</v>
      </c>
    </row>
    <row r="62" spans="1:6" ht="12.75">
      <c r="A62" s="142">
        <f t="shared" si="5"/>
        <v>0.4100000000000002</v>
      </c>
      <c r="B62" s="141">
        <f t="shared" si="2"/>
        <v>-62.04280455451978</v>
      </c>
      <c r="C62" s="141">
        <f t="shared" si="3"/>
        <v>-73.17538540690926</v>
      </c>
      <c r="D62" s="141">
        <f t="shared" si="6"/>
        <v>-75.60975609756099</v>
      </c>
      <c r="E62" s="141">
        <f t="shared" si="7"/>
        <v>-74.35897435897436</v>
      </c>
      <c r="F62" s="143">
        <f t="shared" si="4"/>
        <v>11.413863716914975</v>
      </c>
    </row>
    <row r="63" spans="1:6" ht="12.75">
      <c r="A63" s="142">
        <f t="shared" si="5"/>
        <v>0.4200000000000002</v>
      </c>
      <c r="B63" s="141">
        <f t="shared" si="2"/>
        <v>-62.99396999445001</v>
      </c>
      <c r="C63" s="141">
        <f t="shared" si="3"/>
        <v>-73.90478663334063</v>
      </c>
      <c r="D63" s="141">
        <f t="shared" si="6"/>
        <v>-76.1904761904762</v>
      </c>
      <c r="E63" s="141">
        <f t="shared" si="7"/>
        <v>-75.00000000000001</v>
      </c>
      <c r="F63" s="143">
        <f t="shared" si="4"/>
        <v>11.29897545719507</v>
      </c>
    </row>
    <row r="64" spans="1:6" ht="12.75">
      <c r="A64" s="142">
        <f t="shared" si="5"/>
        <v>0.4300000000000002</v>
      </c>
      <c r="B64" s="141">
        <f t="shared" si="2"/>
        <v>-63.910089649030965</v>
      </c>
      <c r="C64" s="141">
        <f t="shared" si="3"/>
        <v>-74.59791231784116</v>
      </c>
      <c r="D64" s="141">
        <f t="shared" si="6"/>
        <v>-76.74418604651164</v>
      </c>
      <c r="E64" s="141">
        <f t="shared" si="7"/>
        <v>-75.60975609756099</v>
      </c>
      <c r="F64" s="143">
        <f t="shared" si="4"/>
        <v>11.153704468544746</v>
      </c>
    </row>
    <row r="65" spans="1:6" ht="12.75">
      <c r="A65" s="142">
        <f t="shared" si="5"/>
        <v>0.4400000000000002</v>
      </c>
      <c r="B65" s="141">
        <f t="shared" si="2"/>
        <v>-64.79275041305738</v>
      </c>
      <c r="C65" s="141">
        <f t="shared" si="3"/>
        <v>-75.25714133555451</v>
      </c>
      <c r="D65" s="141">
        <f t="shared" si="6"/>
        <v>-77.27272727272728</v>
      </c>
      <c r="E65" s="141">
        <f t="shared" si="7"/>
        <v>-76.1904761904762</v>
      </c>
      <c r="F65" s="143">
        <f t="shared" si="4"/>
        <v>10.980418151923104</v>
      </c>
    </row>
    <row r="66" spans="1:6" ht="12.75">
      <c r="A66" s="142">
        <f t="shared" si="5"/>
        <v>0.45000000000000023</v>
      </c>
      <c r="B66" s="141">
        <f t="shared" si="2"/>
        <v>-65.64345566403912</v>
      </c>
      <c r="C66" s="141">
        <f t="shared" si="3"/>
        <v>-75.88466926572107</v>
      </c>
      <c r="D66" s="141">
        <f t="shared" si="6"/>
        <v>-77.77777777777779</v>
      </c>
      <c r="E66" s="141">
        <f t="shared" si="7"/>
        <v>-76.74418604651164</v>
      </c>
      <c r="F66" s="143">
        <f t="shared" si="4"/>
        <v>10.781313521823236</v>
      </c>
    </row>
    <row r="67" spans="1:6" ht="12.75">
      <c r="A67" s="142">
        <f t="shared" si="5"/>
        <v>0.46000000000000024</v>
      </c>
      <c r="B67" s="141">
        <f t="shared" si="2"/>
        <v>-66.46363023122089</v>
      </c>
      <c r="C67" s="141">
        <f t="shared" si="3"/>
        <v>-76.48252418422703</v>
      </c>
      <c r="D67" s="141">
        <f t="shared" si="6"/>
        <v>-78.2608695652174</v>
      </c>
      <c r="E67" s="141">
        <f t="shared" si="7"/>
        <v>-77.27272727272728</v>
      </c>
      <c r="F67" s="143">
        <f t="shared" si="4"/>
        <v>10.558430067464812</v>
      </c>
    </row>
    <row r="68" spans="1:6" ht="12.75">
      <c r="A68" s="142">
        <f t="shared" si="5"/>
        <v>0.47000000000000025</v>
      </c>
      <c r="B68" s="141">
        <f t="shared" si="2"/>
        <v>-67.25462503618485</v>
      </c>
      <c r="C68" s="141">
        <f t="shared" si="3"/>
        <v>-77.05258097193251</v>
      </c>
      <c r="D68" s="141">
        <f t="shared" si="6"/>
        <v>-78.72340425531917</v>
      </c>
      <c r="E68" s="141">
        <f t="shared" si="7"/>
        <v>-77.77777777777779</v>
      </c>
      <c r="F68" s="143">
        <f t="shared" si="4"/>
        <v>10.313661575710285</v>
      </c>
    </row>
    <row r="69" spans="1:6" ht="12.75">
      <c r="A69" s="142">
        <f t="shared" si="5"/>
        <v>0.48000000000000026</v>
      </c>
      <c r="B69" s="141">
        <f t="shared" si="2"/>
        <v>-68.0177214288478</v>
      </c>
      <c r="C69" s="141">
        <f t="shared" si="3"/>
        <v>-77.59657428878182</v>
      </c>
      <c r="D69" s="141">
        <f t="shared" si="6"/>
        <v>-79.16666666666669</v>
      </c>
      <c r="E69" s="141">
        <f t="shared" si="7"/>
        <v>-78.2608695652174</v>
      </c>
      <c r="F69" s="143">
        <f t="shared" si="4"/>
        <v>10.04876700545502</v>
      </c>
    </row>
    <row r="70" spans="1:6" ht="12.75">
      <c r="A70" s="142">
        <f t="shared" si="5"/>
        <v>0.49000000000000027</v>
      </c>
      <c r="B70" s="141">
        <f t="shared" si="2"/>
        <v>-68.75413524078954</v>
      </c>
      <c r="C70" s="141">
        <f t="shared" si="3"/>
        <v>-78.11611034754571</v>
      </c>
      <c r="D70" s="141">
        <f t="shared" si="6"/>
        <v>-79.59183673469389</v>
      </c>
      <c r="E70" s="141">
        <f t="shared" si="7"/>
        <v>-78.72340425531917</v>
      </c>
      <c r="F70" s="143">
        <f t="shared" si="4"/>
        <v>9.76538049496078</v>
      </c>
    </row>
    <row r="71" spans="1:6" ht="12.75">
      <c r="A71" s="142">
        <f t="shared" si="5"/>
        <v>0.5000000000000002</v>
      </c>
      <c r="B71" s="141">
        <f t="shared" si="2"/>
        <v>-69.4650205761317</v>
      </c>
      <c r="C71" s="141">
        <f t="shared" si="3"/>
        <v>-78.6126776067334</v>
      </c>
      <c r="D71" s="141">
        <f t="shared" si="6"/>
        <v>-80</v>
      </c>
      <c r="E71" s="141">
        <f t="shared" si="7"/>
        <v>-79.16666666666667</v>
      </c>
      <c r="F71" s="143">
        <f t="shared" si="4"/>
        <v>9.465020576131678</v>
      </c>
    </row>
    <row r="72" spans="1:6" ht="12.75">
      <c r="A72" s="142">
        <f t="shared" si="5"/>
        <v>0.5100000000000002</v>
      </c>
      <c r="B72" s="141">
        <f t="shared" si="2"/>
        <v>-70.15147335861583</v>
      </c>
      <c r="C72" s="141">
        <f t="shared" si="3"/>
        <v>-79.08765648952095</v>
      </c>
      <c r="D72" s="141">
        <f t="shared" si="6"/>
        <v>-80.39215686274511</v>
      </c>
      <c r="E72" s="141">
        <f t="shared" si="7"/>
        <v>-79.59183673469389</v>
      </c>
      <c r="F72" s="143">
        <f t="shared" si="4"/>
        <v>9.14909866299115</v>
      </c>
    </row>
    <row r="73" spans="1:6" ht="12.75">
      <c r="A73" s="142">
        <f t="shared" si="5"/>
        <v>0.5200000000000002</v>
      </c>
      <c r="B73" s="141">
        <f t="shared" si="2"/>
        <v>-70.81453465208784</v>
      </c>
      <c r="C73" s="141">
        <f t="shared" si="3"/>
        <v>-79.54232822427784</v>
      </c>
      <c r="D73" s="141">
        <f t="shared" si="6"/>
        <v>-80.76923076923077</v>
      </c>
      <c r="E73" s="141">
        <f t="shared" si="7"/>
        <v>-80</v>
      </c>
      <c r="F73" s="143">
        <f t="shared" si="4"/>
        <v>8.818926875529883</v>
      </c>
    </row>
    <row r="74" spans="1:6" ht="12.75">
      <c r="A74" s="142">
        <f t="shared" si="5"/>
        <v>0.5300000000000002</v>
      </c>
      <c r="B74" s="141">
        <f t="shared" si="2"/>
        <v>-71.45519377027749</v>
      </c>
      <c r="C74" s="141">
        <f t="shared" si="3"/>
        <v>-79.97788289226688</v>
      </c>
      <c r="D74" s="141">
        <f t="shared" si="6"/>
        <v>-81.13207547169813</v>
      </c>
      <c r="E74" s="141">
        <f t="shared" si="7"/>
        <v>-80.39215686274511</v>
      </c>
      <c r="F74" s="143">
        <f t="shared" si="4"/>
        <v>8.475725254592703</v>
      </c>
    </row>
    <row r="75" spans="1:6" ht="12.75">
      <c r="A75" s="142">
        <f t="shared" si="5"/>
        <v>0.5400000000000003</v>
      </c>
      <c r="B75" s="141">
        <f t="shared" si="2"/>
        <v>-72.0743911905496</v>
      </c>
      <c r="C75" s="141">
        <f t="shared" si="3"/>
        <v>-80.39542675919644</v>
      </c>
      <c r="D75" s="141">
        <f t="shared" si="6"/>
        <v>-81.4814814814815</v>
      </c>
      <c r="E75" s="141">
        <f t="shared" si="7"/>
        <v>-80.76923076923077</v>
      </c>
      <c r="F75" s="143">
        <f t="shared" si="4"/>
        <v>8.12062841849594</v>
      </c>
    </row>
    <row r="76" spans="1:6" ht="12.75">
      <c r="A76" s="142">
        <f t="shared" si="5"/>
        <v>0.5500000000000003</v>
      </c>
      <c r="B76" s="141">
        <f t="shared" si="2"/>
        <v>-72.67302128519286</v>
      </c>
      <c r="C76" s="141">
        <f t="shared" si="3"/>
        <v>-80.79598895938679</v>
      </c>
      <c r="D76" s="141">
        <f t="shared" si="6"/>
        <v>-81.81818181818183</v>
      </c>
      <c r="E76" s="141">
        <f t="shared" si="7"/>
        <v>-81.13207547169813</v>
      </c>
      <c r="F76" s="143">
        <f t="shared" si="4"/>
        <v>7.754691707564717</v>
      </c>
    </row>
    <row r="77" spans="1:6" ht="12.75">
      <c r="A77" s="142">
        <f t="shared" si="5"/>
        <v>0.5600000000000003</v>
      </c>
      <c r="B77" s="141">
        <f t="shared" si="2"/>
        <v>-73.25193488279128</v>
      </c>
      <c r="C77" s="141">
        <f t="shared" si="3"/>
        <v>-81.18052759426281</v>
      </c>
      <c r="D77" s="141">
        <f t="shared" si="6"/>
        <v>-82.14285714285715</v>
      </c>
      <c r="E77" s="141">
        <f t="shared" si="7"/>
        <v>-81.4814814814815</v>
      </c>
      <c r="F77" s="143">
        <f t="shared" si="4"/>
        <v>7.378896858700628</v>
      </c>
    </row>
    <row r="78" spans="1:6" ht="12.75">
      <c r="A78" s="142">
        <f t="shared" si="5"/>
        <v>0.5700000000000003</v>
      </c>
      <c r="B78" s="141">
        <f t="shared" si="2"/>
        <v>-73.81194167128582</v>
      </c>
      <c r="C78" s="141">
        <f t="shared" si="3"/>
        <v>-81.54993530060099</v>
      </c>
      <c r="D78" s="141">
        <f t="shared" si="6"/>
        <v>-82.4561403508772</v>
      </c>
      <c r="E78" s="141">
        <f t="shared" si="7"/>
        <v>-81.81818181818183</v>
      </c>
      <c r="F78" s="143">
        <f t="shared" si="4"/>
        <v>6.994157248396618</v>
      </c>
    </row>
    <row r="79" spans="1:6" ht="12.75">
      <c r="A79" s="142">
        <f t="shared" si="5"/>
        <v>0.5800000000000003</v>
      </c>
      <c r="B79" s="141">
        <f t="shared" si="2"/>
        <v>-74.35381245347139</v>
      </c>
      <c r="C79" s="141">
        <f t="shared" si="3"/>
        <v>-81.90504433835366</v>
      </c>
      <c r="D79" s="141">
        <f t="shared" si="6"/>
        <v>-82.75862068965517</v>
      </c>
      <c r="E79" s="141">
        <f t="shared" si="7"/>
        <v>-82.14285714285715</v>
      </c>
      <c r="F79" s="143">
        <f t="shared" si="4"/>
        <v>6.601322739264631</v>
      </c>
    </row>
    <row r="80" spans="1:6" ht="12.75">
      <c r="A80" s="142">
        <f t="shared" si="5"/>
        <v>0.5900000000000003</v>
      </c>
      <c r="B80" s="141">
        <f t="shared" si="2"/>
        <v>-74.87828126488125</v>
      </c>
      <c r="C80" s="141">
        <f t="shared" si="3"/>
        <v>-82.24663124286917</v>
      </c>
      <c r="D80" s="141">
        <f t="shared" si="6"/>
        <v>-83.05084745762713</v>
      </c>
      <c r="E80" s="141">
        <f t="shared" si="7"/>
        <v>-82.4561403508772</v>
      </c>
      <c r="F80" s="143">
        <f t="shared" si="4"/>
        <v>6.201184162102749</v>
      </c>
    </row>
    <row r="81" spans="1:6" ht="12.75">
      <c r="A81" s="142">
        <f t="shared" si="5"/>
        <v>0.6000000000000003</v>
      </c>
      <c r="B81" s="141">
        <f t="shared" si="2"/>
        <v>-75.38604736328126</v>
      </c>
      <c r="C81" s="141">
        <f t="shared" si="3"/>
        <v>-82.5754210818559</v>
      </c>
      <c r="D81" s="141">
        <f t="shared" si="6"/>
        <v>-83.33333333333334</v>
      </c>
      <c r="E81" s="141">
        <f t="shared" si="7"/>
        <v>-82.75862068965517</v>
      </c>
      <c r="F81" s="143">
        <f t="shared" si="4"/>
        <v>5.7944774627685405</v>
      </c>
    </row>
    <row r="82" spans="1:6" ht="12.75">
      <c r="A82" s="142">
        <f t="shared" si="5"/>
        <v>0.6100000000000003</v>
      </c>
      <c r="B82" s="141">
        <f t="shared" si="2"/>
        <v>-75.8777770983241</v>
      </c>
      <c r="C82" s="141">
        <f t="shared" si="3"/>
        <v>-82.89209135344029</v>
      </c>
      <c r="D82" s="141">
        <f t="shared" si="6"/>
        <v>-83.60655737704919</v>
      </c>
      <c r="E82" s="141">
        <f t="shared" si="7"/>
        <v>-83.05084745762713</v>
      </c>
      <c r="F82" s="143">
        <f t="shared" si="4"/>
        <v>5.381887540619147</v>
      </c>
    </row>
    <row r="83" spans="1:6" ht="12.75">
      <c r="A83" s="142">
        <f t="shared" si="5"/>
        <v>0.6200000000000003</v>
      </c>
      <c r="B83" s="141">
        <f t="shared" si="2"/>
        <v>-76.35410566929401</v>
      </c>
      <c r="C83" s="141">
        <f t="shared" si="3"/>
        <v>-83.19727555809219</v>
      </c>
      <c r="D83" s="141">
        <f t="shared" si="6"/>
        <v>-83.87096774193549</v>
      </c>
      <c r="E83" s="141">
        <f t="shared" si="7"/>
        <v>-83.33333333333334</v>
      </c>
      <c r="F83" s="143">
        <f t="shared" si="4"/>
        <v>4.96405180299972</v>
      </c>
    </row>
    <row r="84" spans="1:6" ht="12.75">
      <c r="A84" s="142">
        <f t="shared" si="5"/>
        <v>0.6300000000000003</v>
      </c>
      <c r="B84" s="141">
        <f t="shared" si="2"/>
        <v>-76.81563877830234</v>
      </c>
      <c r="C84" s="141">
        <f t="shared" si="3"/>
        <v>-83.49156647398706</v>
      </c>
      <c r="D84" s="141">
        <f t="shared" si="6"/>
        <v>-84.12698412698414</v>
      </c>
      <c r="E84" s="141">
        <f t="shared" si="7"/>
        <v>-83.60655737704919</v>
      </c>
      <c r="F84" s="143">
        <f t="shared" si="4"/>
        <v>4.541563458190268</v>
      </c>
    </row>
    <row r="85" spans="1:6" ht="12.75">
      <c r="A85" s="142">
        <f t="shared" si="5"/>
        <v>0.6400000000000003</v>
      </c>
      <c r="B85" s="141">
        <f aca="true" t="shared" si="8" ref="B85:B148">NPV($A85,B$5:B$9)-100</f>
        <v>-77.26295418576692</v>
      </c>
      <c r="C85" s="141">
        <f aca="true" t="shared" si="9" ref="C85:C148">NPV($A85,C$5:C$14)-100</f>
        <v>-83.77551916250371</v>
      </c>
      <c r="D85" s="141">
        <f t="shared" si="6"/>
        <v>-84.37500000000001</v>
      </c>
      <c r="E85" s="141">
        <f t="shared" si="7"/>
        <v>-83.87096774193549</v>
      </c>
      <c r="F85" s="143">
        <f aca="true" t="shared" si="10" ref="F85:F148">NPV($A85,F$5:F$11)-100</f>
        <v>4.1149745673344285</v>
      </c>
    </row>
    <row r="86" spans="1:6" ht="12.75">
      <c r="A86" s="142">
        <f aca="true" t="shared" si="11" ref="A86:A149">A85+0.01</f>
        <v>0.6500000000000004</v>
      </c>
      <c r="B86" s="141">
        <f t="shared" si="8"/>
        <v>-77.69660317452288</v>
      </c>
      <c r="C86" s="141">
        <f t="shared" si="9"/>
        <v>-84.04965372798156</v>
      </c>
      <c r="D86" s="141">
        <f aca="true" t="shared" si="12" ref="D86:D149">10/A86-100</f>
        <v>-84.61538461538463</v>
      </c>
      <c r="E86" s="141">
        <f t="shared" si="7"/>
        <v>-84.12698412698414</v>
      </c>
      <c r="F86" s="143">
        <f t="shared" si="10"/>
        <v>3.684798874157593</v>
      </c>
    </row>
    <row r="87" spans="1:6" ht="12.75">
      <c r="A87" s="142">
        <f t="shared" si="11"/>
        <v>0.6600000000000004</v>
      </c>
      <c r="B87" s="141">
        <f t="shared" si="8"/>
        <v>-78.11711192846406</v>
      </c>
      <c r="C87" s="141">
        <f t="shared" si="9"/>
        <v>-84.31445785355027</v>
      </c>
      <c r="D87" s="141">
        <f t="shared" si="12"/>
        <v>-84.84848484848486</v>
      </c>
      <c r="E87" s="141">
        <f t="shared" si="7"/>
        <v>-84.37500000000001</v>
      </c>
      <c r="F87" s="143">
        <f t="shared" si="10"/>
        <v>3.2515144297166643</v>
      </c>
    </row>
    <row r="88" spans="1:6" ht="12.75">
      <c r="A88" s="142">
        <f t="shared" si="11"/>
        <v>0.6700000000000004</v>
      </c>
      <c r="B88" s="141">
        <f t="shared" si="8"/>
        <v>-78.52498283119884</v>
      </c>
      <c r="C88" s="141">
        <f t="shared" si="9"/>
        <v>-84.57038913276877</v>
      </c>
      <c r="D88" s="141">
        <f t="shared" si="12"/>
        <v>-85.07462686567165</v>
      </c>
      <c r="E88" s="141">
        <f t="shared" si="7"/>
        <v>-84.61538461538463</v>
      </c>
      <c r="F88" s="143">
        <f t="shared" si="10"/>
        <v>2.8155660279980594</v>
      </c>
    </row>
    <row r="89" spans="1:6" ht="12.75">
      <c r="A89" s="142">
        <f t="shared" si="11"/>
        <v>0.6800000000000004</v>
      </c>
      <c r="B89" s="141">
        <f t="shared" si="8"/>
        <v>-78.92069568982258</v>
      </c>
      <c r="C89" s="141">
        <f t="shared" si="9"/>
        <v>-84.81787721494526</v>
      </c>
      <c r="D89" s="141">
        <f t="shared" si="12"/>
        <v>-85.29411764705883</v>
      </c>
      <c r="E89" s="141">
        <f t="shared" si="7"/>
        <v>-84.84848484848486</v>
      </c>
      <c r="F89" s="143">
        <f t="shared" si="10"/>
        <v>2.3773674668799742</v>
      </c>
    </row>
    <row r="90" spans="1:6" ht="12.75">
      <c r="A90" s="142">
        <f t="shared" si="11"/>
        <v>0.6900000000000004</v>
      </c>
      <c r="B90" s="141">
        <f t="shared" si="8"/>
        <v>-79.30470888855373</v>
      </c>
      <c r="C90" s="141">
        <f t="shared" si="9"/>
        <v>-85.0573257803313</v>
      </c>
      <c r="D90" s="141">
        <f t="shared" si="12"/>
        <v>-85.50724637681161</v>
      </c>
      <c r="E90" s="141">
        <f aca="true" t="shared" si="13" ref="E90:E153">10/(A90-0.02)-100</f>
        <v>-85.07462686567165</v>
      </c>
      <c r="F90" s="143">
        <f t="shared" si="10"/>
        <v>1.9373036477878713</v>
      </c>
    </row>
    <row r="91" spans="1:6" ht="12.75">
      <c r="A91" s="142">
        <f t="shared" si="11"/>
        <v>0.7000000000000004</v>
      </c>
      <c r="B91" s="141">
        <f t="shared" si="8"/>
        <v>-79.67746047665365</v>
      </c>
      <c r="C91" s="141">
        <f t="shared" si="9"/>
        <v>-85.28911435987241</v>
      </c>
      <c r="D91" s="141">
        <f t="shared" si="12"/>
        <v>-85.71428571428572</v>
      </c>
      <c r="E91" s="141">
        <f t="shared" si="13"/>
        <v>-85.29411764705883</v>
      </c>
      <c r="F91" s="143">
        <f t="shared" si="10"/>
        <v>1.4957325262880943</v>
      </c>
    </row>
    <row r="92" spans="1:6" ht="12.75">
      <c r="A92" s="142">
        <f t="shared" si="11"/>
        <v>0.7100000000000004</v>
      </c>
      <c r="B92" s="141">
        <f t="shared" si="8"/>
        <v>-80.03936919474667</v>
      </c>
      <c r="C92" s="141">
        <f t="shared" si="9"/>
        <v>-85.51360001283756</v>
      </c>
      <c r="D92" s="141">
        <f t="shared" si="12"/>
        <v>-85.9154929577465</v>
      </c>
      <c r="E92" s="141">
        <f t="shared" si="13"/>
        <v>-85.50724637681161</v>
      </c>
      <c r="F92" s="143">
        <f t="shared" si="10"/>
        <v>1.052986924874844</v>
      </c>
    </row>
    <row r="93" spans="1:6" ht="12.75">
      <c r="A93" s="142">
        <f t="shared" si="11"/>
        <v>0.7200000000000004</v>
      </c>
      <c r="B93" s="141">
        <f t="shared" si="8"/>
        <v>-80.39083544337655</v>
      </c>
      <c r="C93" s="141">
        <f t="shared" si="9"/>
        <v>-85.73111887442224</v>
      </c>
      <c r="D93" s="141">
        <f t="shared" si="12"/>
        <v>-86.11111111111111</v>
      </c>
      <c r="E93" s="141">
        <f t="shared" si="13"/>
        <v>-85.71428571428572</v>
      </c>
      <c r="F93" s="143">
        <f t="shared" si="10"/>
        <v>0.6093762183001985</v>
      </c>
    </row>
    <row r="94" spans="1:6" ht="12.75">
      <c r="A94" s="142">
        <f t="shared" si="11"/>
        <v>0.7300000000000004</v>
      </c>
      <c r="B94" s="141">
        <f t="shared" si="8"/>
        <v>-80.73224219737527</v>
      </c>
      <c r="C94" s="141">
        <f t="shared" si="9"/>
        <v>-85.94198758431511</v>
      </c>
      <c r="D94" s="141">
        <f t="shared" si="12"/>
        <v>-86.3013698630137</v>
      </c>
      <c r="E94" s="141">
        <f t="shared" si="13"/>
        <v>-85.9154929577465</v>
      </c>
      <c r="F94" s="143">
        <f t="shared" si="10"/>
        <v>0.16518790096935732</v>
      </c>
    </row>
    <row r="95" spans="1:6" ht="12.75">
      <c r="A95" s="142">
        <f t="shared" si="11"/>
        <v>0.7400000000000004</v>
      </c>
      <c r="B95" s="141">
        <f t="shared" si="8"/>
        <v>-81.06395586937892</v>
      </c>
      <c r="C95" s="141">
        <f t="shared" si="9"/>
        <v>-86.14650460621826</v>
      </c>
      <c r="D95" s="141">
        <f t="shared" si="12"/>
        <v>-86.4864864864865</v>
      </c>
      <c r="E95" s="141">
        <f t="shared" si="13"/>
        <v>-86.11111111111111</v>
      </c>
      <c r="F95" s="143">
        <f t="shared" si="10"/>
        <v>-0.27931095483393165</v>
      </c>
    </row>
    <row r="96" spans="1:6" ht="12.75">
      <c r="A96" s="142">
        <f t="shared" si="11"/>
        <v>0.7500000000000004</v>
      </c>
      <c r="B96" s="141">
        <f t="shared" si="8"/>
        <v>-81.38632712560243</v>
      </c>
      <c r="C96" s="141">
        <f t="shared" si="9"/>
        <v>-86.34495144740983</v>
      </c>
      <c r="D96" s="141">
        <f t="shared" si="12"/>
        <v>-86.66666666666667</v>
      </c>
      <c r="E96" s="141">
        <f t="shared" si="13"/>
        <v>-86.3013698630137</v>
      </c>
      <c r="F96" s="143">
        <f t="shared" si="10"/>
        <v>-0.7238723418206661</v>
      </c>
    </row>
    <row r="97" spans="1:6" ht="12.75">
      <c r="A97" s="142">
        <f t="shared" si="11"/>
        <v>0.7600000000000005</v>
      </c>
      <c r="B97" s="141">
        <f t="shared" si="8"/>
        <v>-81.69969165677722</v>
      </c>
      <c r="C97" s="141">
        <f t="shared" si="9"/>
        <v>-86.53759378662293</v>
      </c>
      <c r="D97" s="141">
        <f t="shared" si="12"/>
        <v>-86.8421052631579</v>
      </c>
      <c r="E97" s="141">
        <f t="shared" si="13"/>
        <v>-86.4864864864865</v>
      </c>
      <c r="F97" s="144">
        <f t="shared" si="10"/>
        <v>-1.168266054232035</v>
      </c>
    </row>
    <row r="98" spans="1:6" ht="12.75">
      <c r="A98" s="142">
        <f t="shared" si="11"/>
        <v>0.7700000000000005</v>
      </c>
      <c r="B98" s="141">
        <f t="shared" si="8"/>
        <v>-82.00437090696329</v>
      </c>
      <c r="C98" s="141">
        <f t="shared" si="9"/>
        <v>-86.72468251777671</v>
      </c>
      <c r="D98" s="141">
        <f t="shared" si="12"/>
        <v>-87.01298701298703</v>
      </c>
      <c r="E98" s="141">
        <f t="shared" si="13"/>
        <v>-86.66666666666667</v>
      </c>
      <c r="F98" s="143">
        <f t="shared" si="10"/>
        <v>-1.6122785111829359</v>
      </c>
    </row>
    <row r="99" spans="1:6" ht="12.75">
      <c r="A99" s="142">
        <f t="shared" si="11"/>
        <v>0.7800000000000005</v>
      </c>
      <c r="B99" s="141">
        <f t="shared" si="8"/>
        <v>-82.30067276276952</v>
      </c>
      <c r="C99" s="141">
        <f t="shared" si="9"/>
        <v>-86.90645471642893</v>
      </c>
      <c r="D99" s="141">
        <f t="shared" si="12"/>
        <v>-87.17948717948718</v>
      </c>
      <c r="E99" s="141">
        <f t="shared" si="13"/>
        <v>-86.8421052631579</v>
      </c>
      <c r="F99" s="143">
        <f t="shared" si="10"/>
        <v>-2.05571166049279</v>
      </c>
    </row>
    <row r="100" spans="1:6" ht="12.75">
      <c r="A100" s="142">
        <f t="shared" si="11"/>
        <v>0.7900000000000005</v>
      </c>
      <c r="B100" s="141">
        <f t="shared" si="8"/>
        <v>-82.58889220534896</v>
      </c>
      <c r="C100" s="141">
        <f t="shared" si="9"/>
        <v>-87.08313453521484</v>
      </c>
      <c r="D100" s="141">
        <f t="shared" si="12"/>
        <v>-87.34177215189874</v>
      </c>
      <c r="E100" s="141">
        <f t="shared" si="13"/>
        <v>-87.01298701298703</v>
      </c>
      <c r="F100" s="143">
        <f t="shared" si="10"/>
        <v>-2.4983819571725547</v>
      </c>
    </row>
    <row r="101" spans="1:6" ht="12.75">
      <c r="A101" s="142">
        <f t="shared" si="11"/>
        <v>0.8000000000000005</v>
      </c>
      <c r="B101" s="141">
        <f t="shared" si="8"/>
        <v>-82.86931192738236</v>
      </c>
      <c r="C101" s="141">
        <f t="shared" si="9"/>
        <v>-87.25493403398991</v>
      </c>
      <c r="D101" s="141">
        <f t="shared" si="12"/>
        <v>-87.5</v>
      </c>
      <c r="E101" s="141">
        <f t="shared" si="13"/>
        <v>-87.17948717948718</v>
      </c>
      <c r="F101" s="143">
        <f t="shared" si="10"/>
        <v>-2.940119411185833</v>
      </c>
    </row>
    <row r="102" spans="1:6" ht="12.75">
      <c r="A102" s="142">
        <f t="shared" si="11"/>
        <v>0.8100000000000005</v>
      </c>
      <c r="B102" s="141">
        <f t="shared" si="8"/>
        <v>-83.14220291711982</v>
      </c>
      <c r="C102" s="141">
        <f t="shared" si="9"/>
        <v>-87.42205394989688</v>
      </c>
      <c r="D102" s="141">
        <f t="shared" si="12"/>
        <v>-87.65432098765433</v>
      </c>
      <c r="E102" s="141">
        <f t="shared" si="13"/>
        <v>-87.34177215189874</v>
      </c>
      <c r="F102" s="143">
        <f t="shared" si="10"/>
        <v>-3.3807666995149077</v>
      </c>
    </row>
    <row r="103" spans="1:6" ht="12.75">
      <c r="A103" s="142">
        <f t="shared" si="11"/>
        <v>0.8200000000000005</v>
      </c>
      <c r="B103" s="141">
        <f t="shared" si="8"/>
        <v>-83.40782501141705</v>
      </c>
      <c r="C103" s="141">
        <f t="shared" si="9"/>
        <v>-87.58468441212803</v>
      </c>
      <c r="D103" s="141">
        <f t="shared" si="12"/>
        <v>-87.8048780487805</v>
      </c>
      <c r="E103" s="141">
        <f t="shared" si="13"/>
        <v>-87.5</v>
      </c>
      <c r="F103" s="143">
        <f t="shared" si="10"/>
        <v>-3.820178337940817</v>
      </c>
    </row>
    <row r="104" spans="1:6" ht="12.75">
      <c r="A104" s="142">
        <f t="shared" si="11"/>
        <v>0.8300000000000005</v>
      </c>
      <c r="B104" s="141">
        <f t="shared" si="8"/>
        <v>-83.66642741957844</v>
      </c>
      <c r="C104" s="141">
        <f t="shared" si="9"/>
        <v>-87.74300560574405</v>
      </c>
      <c r="D104" s="141">
        <f t="shared" si="12"/>
        <v>-87.95180722891567</v>
      </c>
      <c r="E104" s="141">
        <f t="shared" si="13"/>
        <v>-87.65432098765433</v>
      </c>
      <c r="F104" s="143">
        <f t="shared" si="10"/>
        <v>-4.258219908295345</v>
      </c>
    </row>
    <row r="105" spans="1:6" ht="12.75">
      <c r="A105" s="142">
        <f t="shared" si="11"/>
        <v>0.8400000000000005</v>
      </c>
      <c r="B105" s="141">
        <f t="shared" si="8"/>
        <v>-83.91824921970444</v>
      </c>
      <c r="C105" s="141">
        <f t="shared" si="9"/>
        <v>-87.89718838853919</v>
      </c>
      <c r="D105" s="141">
        <f t="shared" si="12"/>
        <v>-88.0952380952381</v>
      </c>
      <c r="E105" s="141">
        <f t="shared" si="13"/>
        <v>-87.8048780487805</v>
      </c>
      <c r="F105" s="143">
        <f t="shared" si="10"/>
        <v>-4.694767337262661</v>
      </c>
    </row>
    <row r="106" spans="1:6" ht="12.75">
      <c r="A106" s="142">
        <f t="shared" si="11"/>
        <v>0.8500000000000005</v>
      </c>
      <c r="B106" s="141">
        <f t="shared" si="8"/>
        <v>-84.16351982913235</v>
      </c>
      <c r="C106" s="141">
        <f t="shared" si="9"/>
        <v>-88.0473948646055</v>
      </c>
      <c r="D106" s="141">
        <f t="shared" si="12"/>
        <v>-88.23529411764707</v>
      </c>
      <c r="E106" s="141">
        <f t="shared" si="13"/>
        <v>-87.95180722891567</v>
      </c>
      <c r="F106" s="143">
        <f t="shared" si="10"/>
        <v>-5.129706223103028</v>
      </c>
    </row>
    <row r="107" spans="1:6" ht="12.75">
      <c r="A107" s="142">
        <f t="shared" si="11"/>
        <v>0.8600000000000005</v>
      </c>
      <c r="B107" s="141">
        <f t="shared" si="8"/>
        <v>-84.40245945046017</v>
      </c>
      <c r="C107" s="141">
        <f t="shared" si="9"/>
        <v>-88.1937789179407</v>
      </c>
      <c r="D107" s="141">
        <f t="shared" si="12"/>
        <v>-88.37209302325581</v>
      </c>
      <c r="E107" s="141">
        <f t="shared" si="13"/>
        <v>-88.0952380952381</v>
      </c>
      <c r="F107" s="143">
        <f t="shared" si="10"/>
        <v>-5.5629312069419825</v>
      </c>
    </row>
    <row r="108" spans="1:6" ht="12.75">
      <c r="A108" s="142">
        <f t="shared" si="11"/>
        <v>0.8700000000000006</v>
      </c>
      <c r="B108" s="141">
        <f t="shared" si="8"/>
        <v>-84.6352794945495</v>
      </c>
      <c r="C108" s="141">
        <f t="shared" si="9"/>
        <v>-88.33648670916595</v>
      </c>
      <c r="D108" s="141">
        <f t="shared" si="12"/>
        <v>-88.50574712643679</v>
      </c>
      <c r="E108" s="141">
        <f t="shared" si="13"/>
        <v>-88.23529411764707</v>
      </c>
      <c r="F108" s="143">
        <f t="shared" si="10"/>
        <v>-5.994345385517917</v>
      </c>
    </row>
    <row r="109" spans="1:6" ht="12.75">
      <c r="A109" s="142">
        <f t="shared" si="11"/>
        <v>0.8800000000000006</v>
      </c>
      <c r="B109" s="141">
        <f t="shared" si="8"/>
        <v>-84.86218298181657</v>
      </c>
      <c r="C109" s="141">
        <f t="shared" si="9"/>
        <v>-88.47565713816392</v>
      </c>
      <c r="D109" s="141">
        <f t="shared" si="12"/>
        <v>-88.63636363636364</v>
      </c>
      <c r="E109" s="141">
        <f t="shared" si="13"/>
        <v>-88.37209302325581</v>
      </c>
      <c r="F109" s="143">
        <f t="shared" si="10"/>
        <v>-6.423859762510958</v>
      </c>
    </row>
    <row r="110" spans="1:6" ht="12.75">
      <c r="A110" s="142">
        <f t="shared" si="11"/>
        <v>0.8900000000000006</v>
      </c>
      <c r="B110" s="141">
        <f t="shared" si="8"/>
        <v>-85.08336492303954</v>
      </c>
      <c r="C110" s="141">
        <f t="shared" si="9"/>
        <v>-88.61142227521665</v>
      </c>
      <c r="D110" s="141">
        <f t="shared" si="12"/>
        <v>-88.76404494382024</v>
      </c>
      <c r="E110" s="141">
        <f t="shared" si="13"/>
        <v>-88.50574712643679</v>
      </c>
      <c r="F110" s="143">
        <f t="shared" si="10"/>
        <v>-6.851392735787712</v>
      </c>
    </row>
    <row r="111" spans="1:6" ht="12.75">
      <c r="A111" s="142">
        <f t="shared" si="11"/>
        <v>0.9000000000000006</v>
      </c>
      <c r="B111" s="141">
        <f t="shared" si="8"/>
        <v>-85.29901268083385</v>
      </c>
      <c r="C111" s="141">
        <f t="shared" si="9"/>
        <v>-88.74390776301085</v>
      </c>
      <c r="D111" s="141">
        <f t="shared" si="12"/>
        <v>-88.8888888888889</v>
      </c>
      <c r="E111" s="141">
        <f t="shared" si="13"/>
        <v>-88.63636363636364</v>
      </c>
      <c r="F111" s="143">
        <f t="shared" si="10"/>
        <v>-7.276869618091851</v>
      </c>
    </row>
    <row r="112" spans="1:6" ht="12.75">
      <c r="A112" s="142">
        <f t="shared" si="11"/>
        <v>0.9100000000000006</v>
      </c>
      <c r="B112" s="141">
        <f t="shared" si="8"/>
        <v>-85.50930631287783</v>
      </c>
      <c r="C112" s="141">
        <f t="shared" si="9"/>
        <v>-88.8732331916852</v>
      </c>
      <c r="D112" s="141">
        <f t="shared" si="12"/>
        <v>-89.01098901098902</v>
      </c>
      <c r="E112" s="141">
        <f t="shared" si="13"/>
        <v>-88.76404494382024</v>
      </c>
      <c r="F112" s="143">
        <f t="shared" si="10"/>
        <v>-7.7002221888905495</v>
      </c>
    </row>
    <row r="113" spans="1:6" ht="12.75">
      <c r="A113" s="142">
        <f t="shared" si="11"/>
        <v>0.9200000000000006</v>
      </c>
      <c r="B113" s="141">
        <f t="shared" si="8"/>
        <v>-85.71441889790351</v>
      </c>
      <c r="C113" s="141">
        <f t="shared" si="9"/>
        <v>-88.99951244891854</v>
      </c>
      <c r="D113" s="141">
        <f t="shared" si="12"/>
        <v>-89.1304347826087</v>
      </c>
      <c r="E113" s="141">
        <f t="shared" si="13"/>
        <v>-88.8888888888889</v>
      </c>
      <c r="F113" s="143">
        <f t="shared" si="10"/>
        <v>-8.121388275252968</v>
      </c>
    </row>
    <row r="114" spans="1:6" ht="12.75">
      <c r="A114" s="142">
        <f t="shared" si="11"/>
        <v>0.9300000000000006</v>
      </c>
      <c r="B114" s="141">
        <f t="shared" si="8"/>
        <v>-85.91451684540733</v>
      </c>
      <c r="C114" s="141">
        <f t="shared" si="9"/>
        <v>-89.12285404689665</v>
      </c>
      <c r="D114" s="141">
        <f t="shared" si="12"/>
        <v>-89.24731182795699</v>
      </c>
      <c r="E114" s="141">
        <f t="shared" si="13"/>
        <v>-89.01098901098902</v>
      </c>
      <c r="F114" s="143">
        <f t="shared" si="10"/>
        <v>-8.54031135979011</v>
      </c>
    </row>
    <row r="115" spans="1:6" ht="12.75">
      <c r="A115" s="142">
        <f t="shared" si="11"/>
        <v>0.9400000000000006</v>
      </c>
      <c r="B115" s="141">
        <f t="shared" si="8"/>
        <v>-86.10976018997637</v>
      </c>
      <c r="C115" s="141">
        <f t="shared" si="9"/>
        <v>-89.24336142784888</v>
      </c>
      <c r="D115" s="141">
        <f t="shared" si="12"/>
        <v>-89.36170212765958</v>
      </c>
      <c r="E115" s="141">
        <f t="shared" si="13"/>
        <v>-89.1304347826087</v>
      </c>
      <c r="F115" s="143">
        <f t="shared" si="10"/>
        <v>-8.956940213827707</v>
      </c>
    </row>
    <row r="116" spans="1:6" ht="12.75">
      <c r="A116" s="142">
        <f t="shared" si="11"/>
        <v>0.9500000000000006</v>
      </c>
      <c r="B116" s="141">
        <f t="shared" si="8"/>
        <v>-86.30030287107344</v>
      </c>
      <c r="C116" s="141">
        <f t="shared" si="9"/>
        <v>-89.36113324971093</v>
      </c>
      <c r="D116" s="141">
        <f t="shared" si="12"/>
        <v>-89.47368421052633</v>
      </c>
      <c r="E116" s="141">
        <f t="shared" si="13"/>
        <v>-89.24731182795699</v>
      </c>
      <c r="F116" s="143">
        <f t="shared" si="10"/>
        <v>-9.371228554113628</v>
      </c>
    </row>
    <row r="117" spans="1:6" ht="12.75">
      <c r="A117" s="142">
        <f t="shared" si="11"/>
        <v>0.9600000000000006</v>
      </c>
      <c r="B117" s="141">
        <f t="shared" si="8"/>
        <v>-86.48629299907265</v>
      </c>
      <c r="C117" s="141">
        <f t="shared" si="9"/>
        <v>-89.4762636533478</v>
      </c>
      <c r="D117" s="141">
        <f t="shared" si="12"/>
        <v>-89.58333333333334</v>
      </c>
      <c r="E117" s="141">
        <f t="shared" si="13"/>
        <v>-89.36170212765958</v>
      </c>
      <c r="F117" s="143">
        <f t="shared" si="10"/>
        <v>-9.783134721483094</v>
      </c>
    </row>
    <row r="118" spans="1:6" ht="12.75">
      <c r="A118" s="142">
        <f t="shared" si="11"/>
        <v>0.9700000000000006</v>
      </c>
      <c r="B118" s="141">
        <f t="shared" si="8"/>
        <v>-86.66787310829113</v>
      </c>
      <c r="C118" s="141">
        <f t="shared" si="9"/>
        <v>-89.58884251265805</v>
      </c>
      <c r="D118" s="141">
        <f t="shared" si="12"/>
        <v>-89.69072164948454</v>
      </c>
      <c r="E118" s="141">
        <f t="shared" si="13"/>
        <v>-89.47368421052633</v>
      </c>
      <c r="F118" s="143">
        <f t="shared" si="10"/>
        <v>-10.192621380016362</v>
      </c>
    </row>
    <row r="119" spans="1:6" ht="12.75">
      <c r="A119" s="142">
        <f t="shared" si="11"/>
        <v>0.9800000000000006</v>
      </c>
      <c r="B119" s="141">
        <f t="shared" si="8"/>
        <v>-86.84518039771766</v>
      </c>
      <c r="C119" s="141">
        <f t="shared" si="9"/>
        <v>-89.69895566877759</v>
      </c>
      <c r="D119" s="141">
        <f t="shared" si="12"/>
        <v>-89.79591836734694</v>
      </c>
      <c r="E119" s="141">
        <f t="shared" si="13"/>
        <v>-89.58333333333334</v>
      </c>
      <c r="F119" s="143">
        <f t="shared" si="10"/>
        <v>-10.599655235326807</v>
      </c>
    </row>
    <row r="120" spans="1:6" ht="12.75">
      <c r="A120" s="142">
        <f t="shared" si="11"/>
        <v>0.9900000000000007</v>
      </c>
      <c r="B120" s="141">
        <f t="shared" si="8"/>
        <v>-87.01834696009824</v>
      </c>
      <c r="C120" s="141">
        <f t="shared" si="9"/>
        <v>-89.80668514950706</v>
      </c>
      <c r="D120" s="141">
        <f t="shared" si="12"/>
        <v>-89.89898989898991</v>
      </c>
      <c r="E120" s="141">
        <f t="shared" si="13"/>
        <v>-89.69072164948454</v>
      </c>
      <c r="F120" s="143">
        <f t="shared" si="10"/>
        <v>-11.004206770713438</v>
      </c>
    </row>
    <row r="121" spans="1:6" ht="12.75">
      <c r="A121" s="142">
        <f t="shared" si="11"/>
        <v>1.0000000000000007</v>
      </c>
      <c r="B121" s="141">
        <f t="shared" si="8"/>
        <v>-87.18750000000001</v>
      </c>
      <c r="C121" s="141">
        <f t="shared" si="9"/>
        <v>-89.91210937500001</v>
      </c>
      <c r="D121" s="141">
        <f t="shared" si="12"/>
        <v>-90</v>
      </c>
      <c r="E121" s="141">
        <f t="shared" si="13"/>
        <v>-89.79591836734694</v>
      </c>
      <c r="F121" s="143">
        <f t="shared" si="10"/>
        <v>-11.406250000000043</v>
      </c>
    </row>
    <row r="122" spans="1:6" ht="12.75">
      <c r="A122" s="142">
        <f t="shared" si="11"/>
        <v>1.0100000000000007</v>
      </c>
      <c r="B122" s="143">
        <f t="shared" si="8"/>
        <v>-87.35276204143828</v>
      </c>
      <c r="C122" s="143">
        <f t="shared" si="9"/>
        <v>-90.01530335066974</v>
      </c>
      <c r="D122" s="143">
        <f t="shared" si="12"/>
        <v>-90.09900990099011</v>
      </c>
      <c r="E122" s="143">
        <f t="shared" si="13"/>
        <v>-89.89898989898991</v>
      </c>
      <c r="F122" s="143">
        <f t="shared" si="10"/>
        <v>-11.805762235965034</v>
      </c>
    </row>
    <row r="123" spans="1:6" ht="12.75">
      <c r="A123" s="142">
        <f t="shared" si="11"/>
        <v>1.0200000000000007</v>
      </c>
      <c r="B123" s="143">
        <f t="shared" si="8"/>
        <v>-87.51425112561824</v>
      </c>
      <c r="C123" s="143">
        <f t="shared" si="9"/>
        <v>-90.1163388482003</v>
      </c>
      <c r="D123" s="143">
        <f t="shared" si="12"/>
        <v>-90.19607843137256</v>
      </c>
      <c r="E123" s="143">
        <f t="shared" si="13"/>
        <v>-90</v>
      </c>
      <c r="F123" s="143">
        <f t="shared" si="10"/>
        <v>-12.20272387334282</v>
      </c>
    </row>
    <row r="124" spans="1:6" ht="12.75">
      <c r="A124" s="142">
        <f t="shared" si="11"/>
        <v>1.0300000000000007</v>
      </c>
      <c r="B124" s="143">
        <f t="shared" si="8"/>
        <v>-87.67208099931055</v>
      </c>
      <c r="C124" s="143">
        <f t="shared" si="9"/>
        <v>-90.2152845754796</v>
      </c>
      <c r="D124" s="143">
        <f t="shared" si="12"/>
        <v>-90.29126213592234</v>
      </c>
      <c r="E124" s="143">
        <f t="shared" si="13"/>
        <v>-90.09900990099011</v>
      </c>
      <c r="F124" s="143">
        <f t="shared" si="10"/>
        <v>-12.59711818544659</v>
      </c>
    </row>
    <row r="125" spans="1:6" ht="12.75">
      <c r="A125" s="142">
        <f t="shared" si="11"/>
        <v>1.0400000000000007</v>
      </c>
      <c r="B125" s="143">
        <f t="shared" si="8"/>
        <v>-87.82636129435062</v>
      </c>
      <c r="C125" s="143">
        <f t="shared" si="9"/>
        <v>-90.31220633621145</v>
      </c>
      <c r="D125" s="143">
        <f t="shared" si="12"/>
        <v>-90.38461538461539</v>
      </c>
      <c r="E125" s="143">
        <f t="shared" si="13"/>
        <v>-90.19607843137256</v>
      </c>
      <c r="F125" s="143">
        <f t="shared" si="10"/>
        <v>-12.988931133528794</v>
      </c>
    </row>
    <row r="126" spans="1:6" ht="12.75">
      <c r="A126" s="142">
        <f t="shared" si="11"/>
        <v>1.0500000000000007</v>
      </c>
      <c r="B126" s="143">
        <f t="shared" si="8"/>
        <v>-87.9771976987231</v>
      </c>
      <c r="C126" s="143">
        <f t="shared" si="9"/>
        <v>-90.40716717990705</v>
      </c>
      <c r="D126" s="143">
        <f t="shared" si="12"/>
        <v>-90.47619047619048</v>
      </c>
      <c r="E126" s="143">
        <f t="shared" si="13"/>
        <v>-90.29126213592234</v>
      </c>
      <c r="F126" s="143">
        <f t="shared" si="10"/>
        <v>-13.378151188055597</v>
      </c>
    </row>
    <row r="127" spans="1:6" ht="12.75">
      <c r="A127" s="142">
        <f t="shared" si="11"/>
        <v>1.0600000000000007</v>
      </c>
      <c r="B127" s="143">
        <f t="shared" si="8"/>
        <v>-88.12469211966747</v>
      </c>
      <c r="C127" s="143">
        <f t="shared" si="9"/>
        <v>-90.50022754290418</v>
      </c>
      <c r="D127" s="143">
        <f t="shared" si="12"/>
        <v>-90.56603773584906</v>
      </c>
      <c r="E127" s="143">
        <f t="shared" si="13"/>
        <v>-90.38461538461539</v>
      </c>
      <c r="F127" s="143">
        <f t="shared" si="10"/>
        <v>-13.764769161127589</v>
      </c>
    </row>
    <row r="128" spans="1:6" ht="12.75">
      <c r="A128" s="142">
        <f t="shared" si="11"/>
        <v>1.0700000000000007</v>
      </c>
      <c r="B128" s="143">
        <f t="shared" si="8"/>
        <v>-88.26894283921506</v>
      </c>
      <c r="C128" s="143">
        <f t="shared" si="9"/>
        <v>-90.59144538101468</v>
      </c>
      <c r="D128" s="143">
        <f t="shared" si="12"/>
        <v>-90.65420560747664</v>
      </c>
      <c r="E128" s="143">
        <f t="shared" si="13"/>
        <v>-90.47619047619048</v>
      </c>
      <c r="F128" s="143">
        <f t="shared" si="10"/>
        <v>-14.148778049331213</v>
      </c>
    </row>
    <row r="129" spans="1:6" ht="12.75">
      <c r="A129" s="142">
        <f t="shared" si="11"/>
        <v>1.0800000000000007</v>
      </c>
      <c r="B129" s="143">
        <f t="shared" si="8"/>
        <v>-88.41004466254583</v>
      </c>
      <c r="C129" s="143">
        <f t="shared" si="9"/>
        <v>-90.6808762943568</v>
      </c>
      <c r="D129" s="143">
        <f t="shared" si="12"/>
        <v>-90.74074074074075</v>
      </c>
      <c r="E129" s="143">
        <f t="shared" si="13"/>
        <v>-90.56603773584906</v>
      </c>
      <c r="F129" s="143">
        <f t="shared" si="10"/>
        <v>-14.530172886353895</v>
      </c>
    </row>
    <row r="130" spans="1:6" ht="12.75">
      <c r="A130" s="142">
        <f t="shared" si="11"/>
        <v>1.0900000000000007</v>
      </c>
      <c r="B130" s="143">
        <f t="shared" si="8"/>
        <v>-88.54808905953075</v>
      </c>
      <c r="C130" s="143">
        <f t="shared" si="9"/>
        <v>-90.76857364488876</v>
      </c>
      <c r="D130" s="143">
        <f t="shared" si="12"/>
        <v>-90.8256880733945</v>
      </c>
      <c r="E130" s="143">
        <f t="shared" si="13"/>
        <v>-90.65420560747664</v>
      </c>
      <c r="F130" s="143">
        <f t="shared" si="10"/>
        <v>-14.908950604740383</v>
      </c>
    </row>
    <row r="131" spans="1:6" ht="12.75">
      <c r="A131" s="142">
        <f t="shared" si="11"/>
        <v>1.1000000000000008</v>
      </c>
      <c r="B131" s="143">
        <f t="shared" si="8"/>
        <v>-88.68316429980553</v>
      </c>
      <c r="C131" s="143">
        <f t="shared" si="9"/>
        <v>-90.85458866712175</v>
      </c>
      <c r="D131" s="143">
        <f t="shared" si="12"/>
        <v>-90.90909090909092</v>
      </c>
      <c r="E131" s="143">
        <f t="shared" si="13"/>
        <v>-90.74074074074075</v>
      </c>
      <c r="F131" s="143">
        <f t="shared" si="10"/>
        <v>-15.285109906209797</v>
      </c>
    </row>
    <row r="132" spans="1:6" ht="12.75">
      <c r="A132" s="142">
        <f t="shared" si="11"/>
        <v>1.1100000000000008</v>
      </c>
      <c r="B132" s="143">
        <f t="shared" si="8"/>
        <v>-88.81535558170226</v>
      </c>
      <c r="C132" s="143">
        <f t="shared" si="9"/>
        <v>-90.93897057245727</v>
      </c>
      <c r="D132" s="143">
        <f t="shared" si="12"/>
        <v>-90.990990990991</v>
      </c>
      <c r="E132" s="143">
        <f t="shared" si="13"/>
        <v>-90.8256880733945</v>
      </c>
      <c r="F132" s="143">
        <f t="shared" si="10"/>
        <v>-15.658651139991349</v>
      </c>
    </row>
    <row r="133" spans="1:6" ht="12.75">
      <c r="A133" s="142">
        <f t="shared" si="11"/>
        <v>1.1200000000000008</v>
      </c>
      <c r="B133" s="143">
        <f t="shared" si="8"/>
        <v>-88.94474515534773</v>
      </c>
      <c r="C133" s="143">
        <f t="shared" si="9"/>
        <v>-91.02176664756092</v>
      </c>
      <c r="D133" s="143">
        <f t="shared" si="12"/>
        <v>-91.07142857142858</v>
      </c>
      <c r="E133" s="143">
        <f t="shared" si="13"/>
        <v>-90.90909090909092</v>
      </c>
      <c r="F133" s="143">
        <f t="shared" si="10"/>
        <v>-16.029576188672962</v>
      </c>
    </row>
    <row r="134" spans="1:6" ht="12.75">
      <c r="A134" s="142">
        <f t="shared" si="11"/>
        <v>1.1300000000000008</v>
      </c>
      <c r="B134" s="143">
        <f t="shared" si="8"/>
        <v>-89.07141244021963</v>
      </c>
      <c r="C134" s="143">
        <f t="shared" si="9"/>
        <v>-91.10302234715621</v>
      </c>
      <c r="D134" s="143">
        <f t="shared" si="12"/>
        <v>-91.15044247787611</v>
      </c>
      <c r="E134" s="143">
        <f t="shared" si="13"/>
        <v>-90.990990990991</v>
      </c>
      <c r="F134" s="143">
        <f t="shared" si="10"/>
        <v>-16.39788836109028</v>
      </c>
    </row>
    <row r="135" spans="1:6" ht="12.75">
      <c r="A135" s="142">
        <f t="shared" si="11"/>
        <v>1.1400000000000008</v>
      </c>
      <c r="B135" s="143">
        <f t="shared" si="8"/>
        <v>-89.19543413743692</v>
      </c>
      <c r="C135" s="143">
        <f t="shared" si="9"/>
        <v>-91.18278138159437</v>
      </c>
      <c r="D135" s="143">
        <f t="shared" si="12"/>
        <v>-91.2280701754386</v>
      </c>
      <c r="E135" s="143">
        <f t="shared" si="13"/>
        <v>-91.07142857142858</v>
      </c>
      <c r="F135" s="143">
        <f t="shared" si="10"/>
        <v>-16.76359229181496</v>
      </c>
    </row>
    <row r="136" spans="1:6" ht="12.75">
      <c r="A136" s="142">
        <f t="shared" si="11"/>
        <v>1.1500000000000008</v>
      </c>
      <c r="B136" s="143">
        <f t="shared" si="8"/>
        <v>-89.31688433704451</v>
      </c>
      <c r="C136" s="143">
        <f t="shared" si="9"/>
        <v>-91.26108579953156</v>
      </c>
      <c r="D136" s="143">
        <f t="shared" si="12"/>
        <v>-91.30434782608697</v>
      </c>
      <c r="E136" s="143">
        <f t="shared" si="13"/>
        <v>-91.15044247787611</v>
      </c>
      <c r="F136" s="143">
        <f t="shared" si="10"/>
        <v>-17.12669384682954</v>
      </c>
    </row>
    <row r="137" spans="1:6" ht="12.75">
      <c r="A137" s="142">
        <f t="shared" si="11"/>
        <v>1.1600000000000008</v>
      </c>
      <c r="B137" s="143">
        <f t="shared" si="8"/>
        <v>-89.4358346205394</v>
      </c>
      <c r="C137" s="143">
        <f t="shared" si="9"/>
        <v>-91.33797606602154</v>
      </c>
      <c r="D137" s="143">
        <f t="shared" si="12"/>
        <v>-91.37931034482759</v>
      </c>
      <c r="E137" s="143">
        <f t="shared" si="13"/>
        <v>-91.2280701754386</v>
      </c>
      <c r="F137" s="143">
        <f t="shared" si="10"/>
        <v>-17.48720003500408</v>
      </c>
    </row>
    <row r="138" spans="1:6" ht="12.75">
      <c r="A138" s="142">
        <f t="shared" si="11"/>
        <v>1.1700000000000008</v>
      </c>
      <c r="B138" s="143">
        <f t="shared" si="8"/>
        <v>-89.5523541588712</v>
      </c>
      <c r="C138" s="143">
        <f t="shared" si="9"/>
        <v>-91.41349113631064</v>
      </c>
      <c r="D138" s="143">
        <f t="shared" si="12"/>
        <v>-91.45299145299145</v>
      </c>
      <c r="E138" s="143">
        <f t="shared" si="13"/>
        <v>-91.30434782608697</v>
      </c>
      <c r="F138" s="143">
        <f t="shared" si="10"/>
        <v>-17.84511892501382</v>
      </c>
    </row>
    <row r="139" spans="1:6" ht="12.75">
      <c r="A139" s="142">
        <f t="shared" si="11"/>
        <v>1.1800000000000008</v>
      </c>
      <c r="B139" s="143">
        <f t="shared" si="8"/>
        <v>-89.66650980613821</v>
      </c>
      <c r="C139" s="143">
        <f t="shared" si="9"/>
        <v>-91.48766852560189</v>
      </c>
      <c r="D139" s="143">
        <f t="shared" si="12"/>
        <v>-91.52542372881356</v>
      </c>
      <c r="E139" s="143">
        <f t="shared" si="13"/>
        <v>-91.37931034482759</v>
      </c>
      <c r="F139" s="143">
        <f t="shared" si="10"/>
        <v>-18.200459567361392</v>
      </c>
    </row>
    <row r="140" spans="1:6" ht="12.75">
      <c r="A140" s="142">
        <f t="shared" si="11"/>
        <v>1.1900000000000008</v>
      </c>
      <c r="B140" s="143">
        <f t="shared" si="8"/>
        <v>-89.77836618918796</v>
      </c>
      <c r="C140" s="143">
        <f t="shared" si="9"/>
        <v>-91.56054437503727</v>
      </c>
      <c r="D140" s="143">
        <f t="shared" si="12"/>
        <v>-91.59663865546219</v>
      </c>
      <c r="E140" s="143">
        <f t="shared" si="13"/>
        <v>-91.45299145299145</v>
      </c>
      <c r="F140" s="143">
        <f t="shared" si="10"/>
        <v>-18.55323192118817</v>
      </c>
    </row>
    <row r="141" spans="1:6" ht="12.75">
      <c r="A141" s="142">
        <f t="shared" si="11"/>
        <v>1.2000000000000008</v>
      </c>
      <c r="B141" s="143">
        <f t="shared" si="8"/>
        <v>-89.88798579332014</v>
      </c>
      <c r="C141" s="143">
        <f t="shared" si="9"/>
        <v>-91.63215351412985</v>
      </c>
      <c r="D141" s="143">
        <f t="shared" si="12"/>
        <v>-91.66666666666667</v>
      </c>
      <c r="E141" s="143">
        <f t="shared" si="13"/>
        <v>-91.52542372881356</v>
      </c>
      <c r="F141" s="143">
        <f t="shared" si="10"/>
        <v>-18.903446785580158</v>
      </c>
    </row>
    <row r="142" spans="1:6" ht="12.75">
      <c r="A142" s="142">
        <f t="shared" si="11"/>
        <v>1.2100000000000009</v>
      </c>
      <c r="B142" s="143">
        <f t="shared" si="8"/>
        <v>-89.99542904427966</v>
      </c>
      <c r="C142" s="143">
        <f t="shared" si="9"/>
        <v>-91.70252951986194</v>
      </c>
      <c r="D142" s="143">
        <f t="shared" si="12"/>
        <v>-91.73553719008265</v>
      </c>
      <c r="E142" s="143">
        <f t="shared" si="13"/>
        <v>-91.59663865546219</v>
      </c>
      <c r="F142" s="143">
        <f t="shared" si="10"/>
        <v>-19.25111573509244</v>
      </c>
    </row>
    <row r="143" spans="1:6" ht="12.75">
      <c r="A143" s="142">
        <f t="shared" si="11"/>
        <v>1.2200000000000009</v>
      </c>
      <c r="B143" s="143">
        <f t="shared" si="8"/>
        <v>-90.10075438671726</v>
      </c>
      <c r="C143" s="143">
        <f t="shared" si="9"/>
        <v>-91.77170477265086</v>
      </c>
      <c r="D143" s="143">
        <f t="shared" si="12"/>
        <v>-91.8032786885246</v>
      </c>
      <c r="E143" s="143">
        <f t="shared" si="13"/>
        <v>-91.66666666666667</v>
      </c>
      <c r="F143" s="143">
        <f t="shared" si="10"/>
        <v>-19.596251059234135</v>
      </c>
    </row>
    <row r="144" spans="1:6" ht="12.75">
      <c r="A144" s="142">
        <f t="shared" si="11"/>
        <v>1.2300000000000009</v>
      </c>
      <c r="B144" s="143">
        <f t="shared" si="8"/>
        <v>-90.20401835928615</v>
      </c>
      <c r="C144" s="143">
        <f t="shared" si="9"/>
        <v>-91.8397105093706</v>
      </c>
      <c r="D144" s="143">
        <f t="shared" si="12"/>
        <v>-91.869918699187</v>
      </c>
      <c r="E144" s="143">
        <f t="shared" si="13"/>
        <v>-91.73553719008265</v>
      </c>
      <c r="F144" s="143">
        <f t="shared" si="10"/>
        <v>-19.93886570567176</v>
      </c>
    </row>
    <row r="145" spans="1:6" ht="12.75">
      <c r="A145" s="142">
        <f t="shared" si="11"/>
        <v>1.2400000000000009</v>
      </c>
      <c r="B145" s="143">
        <f t="shared" si="8"/>
        <v>-90.30527566653427</v>
      </c>
      <c r="C145" s="143">
        <f t="shared" si="9"/>
        <v>-91.90657687360499</v>
      </c>
      <c r="D145" s="143">
        <f t="shared" si="12"/>
        <v>-91.93548387096774</v>
      </c>
      <c r="E145" s="143">
        <f t="shared" si="13"/>
        <v>-91.8032786885246</v>
      </c>
      <c r="F145" s="143">
        <f t="shared" si="10"/>
        <v>-20.27897322692469</v>
      </c>
    </row>
    <row r="146" spans="1:6" ht="12.75">
      <c r="A146" s="142">
        <f t="shared" si="11"/>
        <v>1.2500000000000009</v>
      </c>
      <c r="B146" s="143">
        <f t="shared" si="8"/>
        <v>-90.40457924774341</v>
      </c>
      <c r="C146" s="143">
        <f t="shared" si="9"/>
        <v>-91.97233296329641</v>
      </c>
      <c r="D146" s="143">
        <f t="shared" si="12"/>
        <v>-92</v>
      </c>
      <c r="E146" s="143">
        <f t="shared" si="13"/>
        <v>-91.869918699187</v>
      </c>
      <c r="F146" s="143">
        <f t="shared" si="10"/>
        <v>-20.61658773034074</v>
      </c>
    </row>
    <row r="147" spans="1:6" ht="12.75">
      <c r="A147" s="142">
        <f t="shared" si="11"/>
        <v>1.260000000000001</v>
      </c>
      <c r="B147" s="143">
        <f t="shared" si="8"/>
        <v>-90.50198034285873</v>
      </c>
      <c r="C147" s="143">
        <f t="shared" si="9"/>
        <v>-92.03700687594352</v>
      </c>
      <c r="D147" s="143">
        <f t="shared" si="12"/>
        <v>-92.06349206349206</v>
      </c>
      <c r="E147" s="143">
        <f t="shared" si="13"/>
        <v>-91.93548387096774</v>
      </c>
      <c r="F147" s="143">
        <f t="shared" si="10"/>
        <v>-20.95172383115299</v>
      </c>
    </row>
    <row r="148" spans="1:6" ht="12.75">
      <c r="A148" s="142">
        <f t="shared" si="11"/>
        <v>1.270000000000001</v>
      </c>
      <c r="B148" s="143">
        <f t="shared" si="8"/>
        <v>-90.59752855564491</v>
      </c>
      <c r="C148" s="143">
        <f t="shared" si="9"/>
        <v>-92.10062575149122</v>
      </c>
      <c r="D148" s="143">
        <f t="shared" si="12"/>
        <v>-92.1259842519685</v>
      </c>
      <c r="E148" s="143">
        <f t="shared" si="13"/>
        <v>-92</v>
      </c>
      <c r="F148" s="143">
        <f t="shared" si="10"/>
        <v>-21.284396608431422</v>
      </c>
    </row>
    <row r="149" spans="1:6" ht="12.75">
      <c r="A149" s="142">
        <f t="shared" si="11"/>
        <v>1.280000000000001</v>
      </c>
      <c r="B149" s="143">
        <f aca="true" t="shared" si="14" ref="B149:B212">NPV($A149,B$5:B$9)-100</f>
        <v>-90.69127191419781</v>
      </c>
      <c r="C149" s="143">
        <f aca="true" t="shared" si="15" ref="C149:C212">NPV($A149,C$5:C$14)-100</f>
        <v>-92.16321581304686</v>
      </c>
      <c r="D149" s="143">
        <f t="shared" si="12"/>
        <v>-92.1875</v>
      </c>
      <c r="E149" s="143">
        <f t="shared" si="13"/>
        <v>-92.06349206349206</v>
      </c>
      <c r="F149" s="143">
        <f aca="true" t="shared" si="16" ref="F149:F212">NPV($A149,F$5:F$11)-100</f>
        <v>-21.614621563755023</v>
      </c>
    </row>
    <row r="150" spans="1:6" ht="12.75">
      <c r="A150" s="142">
        <f>A149+0.01</f>
        <v>1.290000000000001</v>
      </c>
      <c r="B150" s="143">
        <f t="shared" si="14"/>
        <v>-90.7832569289345</v>
      </c>
      <c r="C150" s="143">
        <f t="shared" si="15"/>
        <v>-92.2248024055483</v>
      </c>
      <c r="D150" s="143">
        <f aca="true" t="shared" si="17" ref="D150:D213">10/A150-100</f>
        <v>-92.24806201550388</v>
      </c>
      <c r="E150" s="143">
        <f t="shared" si="13"/>
        <v>-92.1259842519685</v>
      </c>
      <c r="F150" s="143">
        <f t="shared" si="16"/>
        <v>-21.94241458244059</v>
      </c>
    </row>
    <row r="151" spans="1:6" ht="12.75">
      <c r="A151" s="142">
        <f>A150+0.01</f>
        <v>1.300000000000001</v>
      </c>
      <c r="B151" s="143">
        <f t="shared" si="14"/>
        <v>-90.87352864817802</v>
      </c>
      <c r="C151" s="143">
        <f t="shared" si="15"/>
        <v>-92.28541003250103</v>
      </c>
      <c r="D151" s="143">
        <f t="shared" si="17"/>
        <v>-92.3076923076923</v>
      </c>
      <c r="E151" s="143">
        <f t="shared" si="13"/>
        <v>-92.1875</v>
      </c>
      <c r="F151" s="144">
        <f t="shared" si="16"/>
        <v>-22.267791897174476</v>
      </c>
    </row>
    <row r="152" spans="1:6" ht="12.75">
      <c r="A152" s="142">
        <f>A151+0.01</f>
        <v>1.310000000000001</v>
      </c>
      <c r="B152" s="143">
        <f t="shared" si="14"/>
        <v>-90.96213071144699</v>
      </c>
      <c r="C152" s="143">
        <f t="shared" si="15"/>
        <v>-92.34506239089447</v>
      </c>
      <c r="D152" s="143">
        <f t="shared" si="17"/>
        <v>-92.36641221374046</v>
      </c>
      <c r="E152" s="143">
        <f t="shared" si="13"/>
        <v>-92.24806201550388</v>
      </c>
      <c r="F152" s="143">
        <f t="shared" si="16"/>
        <v>-22.590770053903583</v>
      </c>
    </row>
    <row r="153" spans="1:6" ht="12.75">
      <c r="A153" s="142">
        <f aca="true" t="shared" si="18" ref="A153:A216">A152+0.005</f>
        <v>1.3150000000000008</v>
      </c>
      <c r="B153" s="143">
        <f t="shared" si="14"/>
        <v>-91.00581888683931</v>
      </c>
      <c r="C153" s="143">
        <f t="shared" si="15"/>
        <v>-92.3745375373624</v>
      </c>
      <c r="D153" s="143">
        <f t="shared" si="17"/>
        <v>-92.39543726235742</v>
      </c>
      <c r="E153" s="143">
        <f t="shared" si="13"/>
        <v>-92.27799227799228</v>
      </c>
      <c r="F153" s="143">
        <f t="shared" si="16"/>
        <v>-22.751364696369038</v>
      </c>
    </row>
    <row r="154" spans="1:6" ht="12.75">
      <c r="A154" s="142">
        <f t="shared" si="18"/>
        <v>1.3200000000000007</v>
      </c>
      <c r="B154" s="143">
        <f t="shared" si="14"/>
        <v>-91.04910540055558</v>
      </c>
      <c r="C154" s="143">
        <f t="shared" si="15"/>
        <v>-92.40378240440008</v>
      </c>
      <c r="D154" s="143">
        <f t="shared" si="17"/>
        <v>-92.42424242424242</v>
      </c>
      <c r="E154" s="143">
        <f aca="true" t="shared" si="19" ref="E154:E217">10/(A154-0.02)-100</f>
        <v>-92.3076923076923</v>
      </c>
      <c r="F154" s="143">
        <f t="shared" si="16"/>
        <v>-22.911365879850067</v>
      </c>
    </row>
    <row r="155" spans="1:6" ht="12.75">
      <c r="A155" s="142">
        <f t="shared" si="18"/>
        <v>1.3250000000000006</v>
      </c>
      <c r="B155" s="143">
        <f t="shared" si="14"/>
        <v>-91.09199533372163</v>
      </c>
      <c r="C155" s="143">
        <f t="shared" si="15"/>
        <v>-92.43279974181583</v>
      </c>
      <c r="D155" s="143">
        <f t="shared" si="17"/>
        <v>-92.45283018867924</v>
      </c>
      <c r="E155" s="143">
        <f t="shared" si="19"/>
        <v>-92.33716475095785</v>
      </c>
      <c r="F155" s="143">
        <f t="shared" si="16"/>
        <v>-23.07077574677912</v>
      </c>
    </row>
    <row r="156" spans="1:6" ht="12.75">
      <c r="A156" s="142">
        <f t="shared" si="18"/>
        <v>1.3300000000000005</v>
      </c>
      <c r="B156" s="143">
        <f t="shared" si="14"/>
        <v>-91.13449368862308</v>
      </c>
      <c r="C156" s="143">
        <f t="shared" si="15"/>
        <v>-92.46159225494831</v>
      </c>
      <c r="D156" s="143">
        <f t="shared" si="17"/>
        <v>-92.4812030075188</v>
      </c>
      <c r="E156" s="143">
        <f t="shared" si="19"/>
        <v>-92.36641221374046</v>
      </c>
      <c r="F156" s="143">
        <f t="shared" si="16"/>
        <v>-23.2295964535235</v>
      </c>
    </row>
    <row r="157" spans="1:6" ht="12.75">
      <c r="A157" s="142">
        <f t="shared" si="18"/>
        <v>1.3350000000000004</v>
      </c>
      <c r="B157" s="143">
        <f t="shared" si="14"/>
        <v>-91.17660539012927</v>
      </c>
      <c r="C157" s="143">
        <f t="shared" si="15"/>
        <v>-92.490162605571</v>
      </c>
      <c r="D157" s="143">
        <f t="shared" si="17"/>
        <v>-92.50936329588015</v>
      </c>
      <c r="E157" s="143">
        <f t="shared" si="19"/>
        <v>-92.39543726235742</v>
      </c>
      <c r="F157" s="143">
        <f t="shared" si="16"/>
        <v>-23.387830169549062</v>
      </c>
    </row>
    <row r="158" spans="1:6" ht="12.75">
      <c r="A158" s="142">
        <f t="shared" si="18"/>
        <v>1.3400000000000003</v>
      </c>
      <c r="B158" s="143">
        <f t="shared" si="14"/>
        <v>-91.21833528708797</v>
      </c>
      <c r="C158" s="143">
        <f t="shared" si="15"/>
        <v>-92.51851341277448</v>
      </c>
      <c r="D158" s="143">
        <f t="shared" si="17"/>
        <v>-92.53731343283582</v>
      </c>
      <c r="E158" s="143">
        <f t="shared" si="19"/>
        <v>-92.42424242424242</v>
      </c>
      <c r="F158" s="143">
        <f t="shared" si="16"/>
        <v>-23.545479076610818</v>
      </c>
    </row>
    <row r="159" spans="1:6" ht="12.75">
      <c r="A159" s="142">
        <f t="shared" si="18"/>
        <v>1.3450000000000002</v>
      </c>
      <c r="B159" s="143">
        <f t="shared" si="14"/>
        <v>-91.25968815369174</v>
      </c>
      <c r="C159" s="143">
        <f t="shared" si="15"/>
        <v>-92.54664725382773</v>
      </c>
      <c r="D159" s="143">
        <f t="shared" si="17"/>
        <v>-92.56505576208178</v>
      </c>
      <c r="E159" s="143">
        <f t="shared" si="19"/>
        <v>-92.45283018867924</v>
      </c>
      <c r="F159" s="143">
        <f t="shared" si="16"/>
        <v>-23.70254536796945</v>
      </c>
    </row>
    <row r="160" spans="1:6" ht="12.75">
      <c r="A160" s="142">
        <f t="shared" si="18"/>
        <v>1.35</v>
      </c>
      <c r="B160" s="143">
        <f t="shared" si="14"/>
        <v>-91.30066869081654</v>
      </c>
      <c r="C160" s="143">
        <f t="shared" si="15"/>
        <v>-92.57456666501841</v>
      </c>
      <c r="D160" s="143">
        <f t="shared" si="17"/>
        <v>-92.5925925925926</v>
      </c>
      <c r="E160" s="143">
        <f t="shared" si="19"/>
        <v>-92.4812030075188</v>
      </c>
      <c r="F160" s="143">
        <f t="shared" si="16"/>
        <v>-23.859031247632885</v>
      </c>
    </row>
    <row r="161" spans="1:6" ht="12.75">
      <c r="A161" s="142">
        <f t="shared" si="18"/>
        <v>1.355</v>
      </c>
      <c r="B161" s="143">
        <f t="shared" si="14"/>
        <v>-91.34128152733304</v>
      </c>
      <c r="C161" s="143">
        <f t="shared" si="15"/>
        <v>-92.6022741424731</v>
      </c>
      <c r="D161" s="143">
        <f t="shared" si="17"/>
        <v>-92.619926199262</v>
      </c>
      <c r="E161" s="143">
        <f t="shared" si="19"/>
        <v>-92.50936329588015</v>
      </c>
      <c r="F161" s="143">
        <f t="shared" si="16"/>
        <v>-24.014938929622417</v>
      </c>
    </row>
    <row r="162" spans="1:6" ht="12.75">
      <c r="A162" s="142">
        <f t="shared" si="18"/>
        <v>1.3599999999999999</v>
      </c>
      <c r="B162" s="143">
        <f t="shared" si="14"/>
        <v>-91.3815312213916</v>
      </c>
      <c r="C162" s="143">
        <f t="shared" si="15"/>
        <v>-92.6297721429579</v>
      </c>
      <c r="D162" s="143">
        <f t="shared" si="17"/>
        <v>-92.6470588235294</v>
      </c>
      <c r="E162" s="143">
        <f t="shared" si="19"/>
        <v>-92.53731343283582</v>
      </c>
      <c r="F162" s="143">
        <f t="shared" si="16"/>
        <v>-24.170270637262348</v>
      </c>
    </row>
    <row r="163" spans="1:6" ht="12.75">
      <c r="A163" s="142">
        <f t="shared" si="18"/>
        <v>1.3649999999999998</v>
      </c>
      <c r="B163" s="143">
        <f t="shared" si="14"/>
        <v>-91.4214222616811</v>
      </c>
      <c r="C163" s="143">
        <f t="shared" si="15"/>
        <v>-92.65706308465991</v>
      </c>
      <c r="D163" s="143">
        <f t="shared" si="17"/>
        <v>-92.67399267399267</v>
      </c>
      <c r="E163" s="143">
        <f t="shared" si="19"/>
        <v>-92.56505576208178</v>
      </c>
      <c r="F163" s="143">
        <f t="shared" si="16"/>
        <v>-24.32502860249275</v>
      </c>
    </row>
    <row r="164" spans="1:6" ht="12.75">
      <c r="A164" s="142">
        <f t="shared" si="18"/>
        <v>1.3699999999999997</v>
      </c>
      <c r="B164" s="143">
        <f t="shared" si="14"/>
        <v>-91.4609590686626</v>
      </c>
      <c r="C164" s="143">
        <f t="shared" si="15"/>
        <v>-92.68414934795025</v>
      </c>
      <c r="D164" s="143">
        <f t="shared" si="17"/>
        <v>-92.7007299270073</v>
      </c>
      <c r="E164" s="143">
        <f t="shared" si="19"/>
        <v>-92.5925925925926</v>
      </c>
      <c r="F164" s="143">
        <f t="shared" si="16"/>
        <v>-24.47921506520437</v>
      </c>
    </row>
    <row r="165" spans="1:6" ht="12.75">
      <c r="A165" s="142">
        <f t="shared" si="18"/>
        <v>1.3749999999999996</v>
      </c>
      <c r="B165" s="143">
        <f t="shared" si="14"/>
        <v>-91.50014599577803</v>
      </c>
      <c r="C165" s="143">
        <f t="shared" si="15"/>
        <v>-92.71103327612896</v>
      </c>
      <c r="D165" s="143">
        <f t="shared" si="17"/>
        <v>-92.72727272727272</v>
      </c>
      <c r="E165" s="143">
        <f t="shared" si="19"/>
        <v>-92.619926199262</v>
      </c>
      <c r="F165" s="143">
        <f t="shared" si="16"/>
        <v>-24.632832272595195</v>
      </c>
    </row>
    <row r="166" spans="1:6" ht="12.75">
      <c r="A166" s="142">
        <f t="shared" si="18"/>
        <v>1.3799999999999994</v>
      </c>
      <c r="B166" s="143">
        <f t="shared" si="14"/>
        <v>-91.53898733063475</v>
      </c>
      <c r="C166" s="143">
        <f t="shared" si="15"/>
        <v>-92.73771717615239</v>
      </c>
      <c r="D166" s="143">
        <f t="shared" si="17"/>
        <v>-92.7536231884058</v>
      </c>
      <c r="E166" s="143">
        <f t="shared" si="19"/>
        <v>-92.6470588235294</v>
      </c>
      <c r="F166" s="143">
        <f t="shared" si="16"/>
        <v>-24.78588247854792</v>
      </c>
    </row>
    <row r="167" spans="1:6" ht="12.75">
      <c r="A167" s="142">
        <f t="shared" si="18"/>
        <v>1.3849999999999993</v>
      </c>
      <c r="B167" s="143">
        <f t="shared" si="14"/>
        <v>-91.57748729616641</v>
      </c>
      <c r="C167" s="143">
        <f t="shared" si="15"/>
        <v>-92.76420331934344</v>
      </c>
      <c r="D167" s="143">
        <f t="shared" si="17"/>
        <v>-92.7797833935018</v>
      </c>
      <c r="E167" s="143">
        <f t="shared" si="19"/>
        <v>-92.67399267399267</v>
      </c>
      <c r="F167" s="143">
        <f t="shared" si="16"/>
        <v>-24.93836794302777</v>
      </c>
    </row>
    <row r="168" spans="1:6" ht="12.75">
      <c r="A168" s="142">
        <f t="shared" si="18"/>
        <v>1.3899999999999992</v>
      </c>
      <c r="B168" s="143">
        <f t="shared" si="14"/>
        <v>-91.61565005177052</v>
      </c>
      <c r="C168" s="143">
        <f t="shared" si="15"/>
        <v>-92.79049394208532</v>
      </c>
      <c r="D168" s="143">
        <f t="shared" si="17"/>
        <v>-92.80575539568345</v>
      </c>
      <c r="E168" s="143">
        <f t="shared" si="19"/>
        <v>-92.7007299270073</v>
      </c>
      <c r="F168" s="143">
        <f t="shared" si="16"/>
        <v>-25.090290931500093</v>
      </c>
    </row>
    <row r="169" spans="1:6" ht="12.75">
      <c r="A169" s="142">
        <f t="shared" si="18"/>
        <v>1.3949999999999991</v>
      </c>
      <c r="B169" s="143">
        <f t="shared" si="14"/>
        <v>-91.65347969442354</v>
      </c>
      <c r="C169" s="143">
        <f t="shared" si="15"/>
        <v>-92.81659124649904</v>
      </c>
      <c r="D169" s="143">
        <f t="shared" si="17"/>
        <v>-92.831541218638</v>
      </c>
      <c r="E169" s="143">
        <f t="shared" si="19"/>
        <v>-92.72727272727272</v>
      </c>
      <c r="F169" s="143">
        <f t="shared" si="16"/>
        <v>-25.241653714366933</v>
      </c>
    </row>
    <row r="170" spans="1:6" ht="12.75">
      <c r="A170" s="142">
        <f t="shared" si="18"/>
        <v>1.399999999999999</v>
      </c>
      <c r="B170" s="143">
        <f t="shared" si="14"/>
        <v>-91.69098025977365</v>
      </c>
      <c r="C170" s="143">
        <f t="shared" si="15"/>
        <v>-92.84249740110513</v>
      </c>
      <c r="D170" s="143">
        <f t="shared" si="17"/>
        <v>-92.85714285714285</v>
      </c>
      <c r="E170" s="143">
        <f t="shared" si="19"/>
        <v>-92.7536231884058</v>
      </c>
      <c r="F170" s="143">
        <f t="shared" si="16"/>
        <v>-25.39245856642229</v>
      </c>
    </row>
    <row r="171" spans="1:6" ht="12.75">
      <c r="A171" s="142">
        <f t="shared" si="18"/>
        <v>1.404999999999999</v>
      </c>
      <c r="B171" s="143">
        <f t="shared" si="14"/>
        <v>-91.728155723212</v>
      </c>
      <c r="C171" s="143">
        <f t="shared" si="15"/>
        <v>-92.8682145414702</v>
      </c>
      <c r="D171" s="143">
        <f t="shared" si="17"/>
        <v>-92.88256227758006</v>
      </c>
      <c r="E171" s="143">
        <f t="shared" si="19"/>
        <v>-92.7797833935018</v>
      </c>
      <c r="F171" s="143">
        <f t="shared" si="16"/>
        <v>-25.54270776632535</v>
      </c>
    </row>
    <row r="172" spans="1:6" ht="12.75">
      <c r="A172" s="142">
        <f t="shared" si="18"/>
        <v>1.4099999999999988</v>
      </c>
      <c r="B172" s="143">
        <f t="shared" si="14"/>
        <v>-91.76501000092259</v>
      </c>
      <c r="C172" s="143">
        <f t="shared" si="15"/>
        <v>-92.89374477083841</v>
      </c>
      <c r="D172" s="143">
        <f t="shared" si="17"/>
        <v>-92.9078014184397</v>
      </c>
      <c r="E172" s="143">
        <f t="shared" si="19"/>
        <v>-92.80575539568345</v>
      </c>
      <c r="F172" s="143">
        <f t="shared" si="16"/>
        <v>-25.692403596091083</v>
      </c>
    </row>
    <row r="173" spans="1:6" ht="12.75">
      <c r="A173" s="142">
        <f t="shared" si="18"/>
        <v>1.4149999999999987</v>
      </c>
      <c r="B173" s="143">
        <f t="shared" si="14"/>
        <v>-91.80154695091159</v>
      </c>
      <c r="C173" s="143">
        <f t="shared" si="15"/>
        <v>-92.91909016074864</v>
      </c>
      <c r="D173" s="143">
        <f t="shared" si="17"/>
        <v>-92.93286219081271</v>
      </c>
      <c r="E173" s="143">
        <f t="shared" si="19"/>
        <v>-92.83154121863798</v>
      </c>
      <c r="F173" s="143">
        <f t="shared" si="16"/>
        <v>-25.841548340597896</v>
      </c>
    </row>
    <row r="174" spans="1:6" ht="12.75">
      <c r="A174" s="142">
        <f t="shared" si="18"/>
        <v>1.4199999999999986</v>
      </c>
      <c r="B174" s="143">
        <f t="shared" si="14"/>
        <v>-91.83777037401632</v>
      </c>
      <c r="C174" s="143">
        <f t="shared" si="15"/>
        <v>-92.94425275163732</v>
      </c>
      <c r="D174" s="143">
        <f t="shared" si="17"/>
        <v>-92.95774647887323</v>
      </c>
      <c r="E174" s="143">
        <f t="shared" si="19"/>
        <v>-92.85714285714285</v>
      </c>
      <c r="F174" s="143">
        <f t="shared" si="16"/>
        <v>-25.990144287111676</v>
      </c>
    </row>
    <row r="175" spans="1:6" ht="12.75">
      <c r="A175" s="142">
        <f t="shared" si="18"/>
        <v>1.4249999999999985</v>
      </c>
      <c r="B175" s="143">
        <f t="shared" si="14"/>
        <v>-91.87368401489438</v>
      </c>
      <c r="C175" s="143">
        <f t="shared" si="15"/>
        <v>-92.9692345534277</v>
      </c>
      <c r="D175" s="143">
        <f t="shared" si="17"/>
        <v>-92.98245614035088</v>
      </c>
      <c r="E175" s="143">
        <f t="shared" si="19"/>
        <v>-92.88256227758006</v>
      </c>
      <c r="F175" s="143">
        <f t="shared" si="16"/>
        <v>-26.13819372482571</v>
      </c>
    </row>
    <row r="176" spans="1:6" ht="12.75">
      <c r="A176" s="142">
        <f t="shared" si="18"/>
        <v>1.4299999999999984</v>
      </c>
      <c r="B176" s="143">
        <f t="shared" si="14"/>
        <v>-91.90929156299347</v>
      </c>
      <c r="C176" s="143">
        <f t="shared" si="15"/>
        <v>-92.99403754610557</v>
      </c>
      <c r="D176" s="143">
        <f t="shared" si="17"/>
        <v>-93.006993006993</v>
      </c>
      <c r="E176" s="143">
        <f t="shared" si="19"/>
        <v>-92.9078014184397</v>
      </c>
      <c r="F176" s="143">
        <f t="shared" si="16"/>
        <v>-26.285698944416154</v>
      </c>
    </row>
    <row r="177" spans="1:6" ht="12.75">
      <c r="A177" s="142">
        <f t="shared" si="18"/>
        <v>1.4349999999999983</v>
      </c>
      <c r="B177" s="143">
        <f t="shared" si="14"/>
        <v>-91.94459665350213</v>
      </c>
      <c r="C177" s="143">
        <f t="shared" si="15"/>
        <v>-93.01866368028212</v>
      </c>
      <c r="D177" s="143">
        <f t="shared" si="17"/>
        <v>-93.03135888501741</v>
      </c>
      <c r="E177" s="143">
        <f t="shared" si="19"/>
        <v>-92.93286219081271</v>
      </c>
      <c r="F177" s="143">
        <f t="shared" si="16"/>
        <v>-26.43266223761249</v>
      </c>
    </row>
    <row r="178" spans="1:6" ht="12.75">
      <c r="A178" s="142">
        <f t="shared" si="18"/>
        <v>1.4399999999999982</v>
      </c>
      <c r="B178" s="143">
        <f t="shared" si="14"/>
        <v>-91.97960286828203</v>
      </c>
      <c r="C178" s="143">
        <f t="shared" si="15"/>
        <v>-93.04311487774389</v>
      </c>
      <c r="D178" s="143">
        <f t="shared" si="17"/>
        <v>-93.05555555555554</v>
      </c>
      <c r="E178" s="143">
        <f t="shared" si="19"/>
        <v>-92.95774647887323</v>
      </c>
      <c r="F178" s="143">
        <f t="shared" si="16"/>
        <v>-26.579085896782445</v>
      </c>
    </row>
    <row r="179" spans="1:6" ht="12.75">
      <c r="A179" s="142">
        <f t="shared" si="18"/>
        <v>1.444999999999998</v>
      </c>
      <c r="B179" s="143">
        <f t="shared" si="14"/>
        <v>-92.014313736782</v>
      </c>
      <c r="C179" s="143">
        <f t="shared" si="15"/>
        <v>-93.0673930319906</v>
      </c>
      <c r="D179" s="143">
        <f t="shared" si="17"/>
        <v>-93.0795847750865</v>
      </c>
      <c r="E179" s="143">
        <f t="shared" si="19"/>
        <v>-92.98245614035086</v>
      </c>
      <c r="F179" s="143">
        <f t="shared" si="16"/>
        <v>-26.724972214531206</v>
      </c>
    </row>
    <row r="180" spans="1:6" ht="12.75">
      <c r="A180" s="142">
        <f t="shared" si="18"/>
        <v>1.449999999999998</v>
      </c>
      <c r="B180" s="143">
        <f t="shared" si="14"/>
        <v>-92.0487327369344</v>
      </c>
      <c r="C180" s="143">
        <f t="shared" si="15"/>
        <v>-93.09150000876073</v>
      </c>
      <c r="D180" s="143">
        <f t="shared" si="17"/>
        <v>-93.10344827586206</v>
      </c>
      <c r="E180" s="143">
        <f t="shared" si="19"/>
        <v>-93.006993006993</v>
      </c>
      <c r="F180" s="143">
        <f t="shared" si="16"/>
        <v>-26.870323483314138</v>
      </c>
    </row>
    <row r="181" spans="1:6" ht="12.75">
      <c r="A181" s="142">
        <f t="shared" si="18"/>
        <v>1.4549999999999979</v>
      </c>
      <c r="B181" s="143">
        <f t="shared" si="14"/>
        <v>-92.08286329603408</v>
      </c>
      <c r="C181" s="143">
        <f t="shared" si="15"/>
        <v>-93.11543764654544</v>
      </c>
      <c r="D181" s="143">
        <f t="shared" si="17"/>
        <v>-93.12714776632302</v>
      </c>
      <c r="E181" s="143">
        <f t="shared" si="19"/>
        <v>-93.03135888501741</v>
      </c>
      <c r="F181" s="143">
        <f t="shared" si="16"/>
        <v>-27.015141995062947</v>
      </c>
    </row>
    <row r="182" spans="1:6" ht="12.75">
      <c r="A182" s="142">
        <f t="shared" si="18"/>
        <v>1.4599999999999977</v>
      </c>
      <c r="B182" s="143">
        <f t="shared" si="14"/>
        <v>-92.11670879160025</v>
      </c>
      <c r="C182" s="143">
        <f t="shared" si="15"/>
        <v>-93.13920775709119</v>
      </c>
      <c r="D182" s="143">
        <f t="shared" si="17"/>
        <v>-93.15068493150685</v>
      </c>
      <c r="E182" s="143">
        <f t="shared" si="19"/>
        <v>-93.05555555555554</v>
      </c>
      <c r="F182" s="143">
        <f t="shared" si="16"/>
        <v>-27.15943004082463</v>
      </c>
    </row>
    <row r="183" spans="1:6" ht="12.75">
      <c r="A183" s="142">
        <f t="shared" si="18"/>
        <v>1.4649999999999976</v>
      </c>
      <c r="B183" s="143">
        <f t="shared" si="14"/>
        <v>-92.15027255222186</v>
      </c>
      <c r="C183" s="143">
        <f t="shared" si="15"/>
        <v>-93.16281212589094</v>
      </c>
      <c r="D183" s="143">
        <f t="shared" si="17"/>
        <v>-93.1740614334471</v>
      </c>
      <c r="E183" s="143">
        <f t="shared" si="19"/>
        <v>-93.07958477508649</v>
      </c>
      <c r="F183" s="143">
        <f t="shared" si="16"/>
        <v>-27.30318991041304</v>
      </c>
    </row>
    <row r="184" spans="1:6" ht="12.75">
      <c r="A184" s="142">
        <f t="shared" si="18"/>
        <v>1.4699999999999975</v>
      </c>
      <c r="B184" s="143">
        <f t="shared" si="14"/>
        <v>-92.18355785838664</v>
      </c>
      <c r="C184" s="143">
        <f t="shared" si="15"/>
        <v>-93.1862525126648</v>
      </c>
      <c r="D184" s="143">
        <f t="shared" si="17"/>
        <v>-93.19727891156461</v>
      </c>
      <c r="E184" s="143">
        <f t="shared" si="19"/>
        <v>-93.10344827586206</v>
      </c>
      <c r="F184" s="143">
        <f t="shared" si="16"/>
        <v>-27.446423892072445</v>
      </c>
    </row>
    <row r="185" spans="1:6" ht="12.75">
      <c r="A185" s="142">
        <f t="shared" si="18"/>
        <v>1.4749999999999974</v>
      </c>
      <c r="B185" s="143">
        <f t="shared" si="14"/>
        <v>-92.21656794329408</v>
      </c>
      <c r="C185" s="143">
        <f t="shared" si="15"/>
        <v>-93.20953065182992</v>
      </c>
      <c r="D185" s="143">
        <f t="shared" si="17"/>
        <v>-93.22033898305084</v>
      </c>
      <c r="E185" s="143">
        <f t="shared" si="19"/>
        <v>-93.127147766323</v>
      </c>
      <c r="F185" s="143">
        <f t="shared" si="16"/>
        <v>-27.58913427215299</v>
      </c>
    </row>
    <row r="186" spans="1:6" ht="12.75">
      <c r="A186" s="142">
        <f t="shared" si="18"/>
        <v>1.4799999999999973</v>
      </c>
      <c r="B186" s="143">
        <f t="shared" si="14"/>
        <v>-92.2493059936531</v>
      </c>
      <c r="C186" s="143">
        <f t="shared" si="15"/>
        <v>-93.23264825296017</v>
      </c>
      <c r="D186" s="143">
        <f t="shared" si="17"/>
        <v>-93.24324324324323</v>
      </c>
      <c r="E186" s="143">
        <f t="shared" si="19"/>
        <v>-93.15068493150683</v>
      </c>
      <c r="F186" s="143">
        <f t="shared" si="16"/>
        <v>-27.731323334797537</v>
      </c>
    </row>
    <row r="187" spans="1:6" ht="12.75">
      <c r="A187" s="142">
        <f t="shared" si="18"/>
        <v>1.4849999999999972</v>
      </c>
      <c r="B187" s="143">
        <f t="shared" si="14"/>
        <v>-92.28177515046414</v>
      </c>
      <c r="C187" s="143">
        <f t="shared" si="15"/>
        <v>-93.25560700123572</v>
      </c>
      <c r="D187" s="143">
        <f t="shared" si="17"/>
        <v>-93.26599326599326</v>
      </c>
      <c r="E187" s="143">
        <f t="shared" si="19"/>
        <v>-93.1740614334471</v>
      </c>
      <c r="F187" s="143">
        <f t="shared" si="16"/>
        <v>-27.872993361639573</v>
      </c>
    </row>
    <row r="188" spans="1:6" ht="12.75">
      <c r="A188" s="142">
        <f t="shared" si="18"/>
        <v>1.489999999999997</v>
      </c>
      <c r="B188" s="143">
        <f t="shared" si="14"/>
        <v>-92.31397850978664</v>
      </c>
      <c r="C188" s="143">
        <f t="shared" si="15"/>
        <v>-93.27840855788283</v>
      </c>
      <c r="D188" s="143">
        <f t="shared" si="17"/>
        <v>-93.28859060402684</v>
      </c>
      <c r="E188" s="143">
        <f t="shared" si="19"/>
        <v>-93.19727891156461</v>
      </c>
      <c r="F188" s="143">
        <f t="shared" si="16"/>
        <v>-28.01414663151192</v>
      </c>
    </row>
    <row r="189" spans="1:6" ht="12.75">
      <c r="A189" s="142">
        <f t="shared" si="18"/>
        <v>1.494999999999997</v>
      </c>
      <c r="B189" s="143">
        <f t="shared" si="14"/>
        <v>-92.34591912349157</v>
      </c>
      <c r="C189" s="143">
        <f t="shared" si="15"/>
        <v>-93.30105456060423</v>
      </c>
      <c r="D189" s="143">
        <f t="shared" si="17"/>
        <v>-93.31103678929765</v>
      </c>
      <c r="E189" s="143">
        <f t="shared" si="19"/>
        <v>-93.22033898305084</v>
      </c>
      <c r="F189" s="143">
        <f t="shared" si="16"/>
        <v>-28.15478542016575</v>
      </c>
    </row>
    <row r="190" spans="1:6" ht="12.75">
      <c r="A190" s="142">
        <f t="shared" si="18"/>
        <v>1.499999999999997</v>
      </c>
      <c r="B190" s="143">
        <f t="shared" si="14"/>
        <v>-92.37759999999999</v>
      </c>
      <c r="C190" s="143">
        <f t="shared" si="15"/>
        <v>-93.32354662399999</v>
      </c>
      <c r="D190" s="143">
        <f t="shared" si="17"/>
        <v>-93.33333333333331</v>
      </c>
      <c r="E190" s="143">
        <f t="shared" si="19"/>
        <v>-93.24324324324323</v>
      </c>
      <c r="F190" s="143">
        <f t="shared" si="16"/>
        <v>-28.29491199999991</v>
      </c>
    </row>
    <row r="191" spans="1:6" ht="12.75">
      <c r="A191" s="142">
        <f t="shared" si="18"/>
        <v>1.5049999999999968</v>
      </c>
      <c r="B191" s="143">
        <f t="shared" si="14"/>
        <v>-92.4090241050073</v>
      </c>
      <c r="C191" s="143">
        <f t="shared" si="15"/>
        <v>-93.3458863399795</v>
      </c>
      <c r="D191" s="143">
        <f t="shared" si="17"/>
        <v>-93.35548172757474</v>
      </c>
      <c r="E191" s="143">
        <f t="shared" si="19"/>
        <v>-93.26599326599325</v>
      </c>
      <c r="F191" s="143">
        <f t="shared" si="16"/>
        <v>-28.434528639799908</v>
      </c>
    </row>
    <row r="192" spans="1:6" ht="12.75">
      <c r="A192" s="142">
        <f t="shared" si="18"/>
        <v>1.5099999999999967</v>
      </c>
      <c r="B192" s="143">
        <f t="shared" si="14"/>
        <v>-92.44019436219405</v>
      </c>
      <c r="C192" s="143">
        <f t="shared" si="15"/>
        <v>-93.36807527816453</v>
      </c>
      <c r="D192" s="143">
        <f t="shared" si="17"/>
        <v>-93.3774834437086</v>
      </c>
      <c r="E192" s="143">
        <f t="shared" si="19"/>
        <v>-93.28859060402684</v>
      </c>
      <c r="F192" s="143">
        <f t="shared" si="16"/>
        <v>-28.57363760448648</v>
      </c>
    </row>
    <row r="193" spans="1:6" ht="12.75">
      <c r="A193" s="142">
        <f t="shared" si="18"/>
        <v>1.5149999999999966</v>
      </c>
      <c r="B193" s="143">
        <f t="shared" si="14"/>
        <v>-92.47111365392311</v>
      </c>
      <c r="C193" s="143">
        <f t="shared" si="15"/>
        <v>-93.39011498628366</v>
      </c>
      <c r="D193" s="143">
        <f t="shared" si="17"/>
        <v>-93.39933993399339</v>
      </c>
      <c r="E193" s="143">
        <f t="shared" si="19"/>
        <v>-93.31103678929765</v>
      </c>
      <c r="F193" s="143">
        <f t="shared" si="16"/>
        <v>-28.712241154873468</v>
      </c>
    </row>
    <row r="194" spans="1:6" ht="12.75">
      <c r="A194" s="142">
        <f t="shared" si="18"/>
        <v>1.5199999999999965</v>
      </c>
      <c r="B194" s="143">
        <f t="shared" si="14"/>
        <v>-92.50178482192385</v>
      </c>
      <c r="C194" s="143">
        <f t="shared" si="15"/>
        <v>-93.41200699055837</v>
      </c>
      <c r="D194" s="143">
        <f t="shared" si="17"/>
        <v>-93.42105263157893</v>
      </c>
      <c r="E194" s="143">
        <f t="shared" si="19"/>
        <v>-93.33333333333331</v>
      </c>
      <c r="F194" s="143">
        <f t="shared" si="16"/>
        <v>-28.850341547434454</v>
      </c>
    </row>
    <row r="195" spans="1:6" ht="12.75">
      <c r="A195" s="142">
        <f t="shared" si="18"/>
        <v>1.5249999999999964</v>
      </c>
      <c r="B195" s="143">
        <f t="shared" si="14"/>
        <v>-92.53221066796341</v>
      </c>
      <c r="C195" s="143">
        <f t="shared" si="15"/>
        <v>-93.43375279608082</v>
      </c>
      <c r="D195" s="143">
        <f t="shared" si="17"/>
        <v>-93.44262295081965</v>
      </c>
      <c r="E195" s="143">
        <f t="shared" si="19"/>
        <v>-93.35548172757474</v>
      </c>
      <c r="F195" s="143">
        <f t="shared" si="16"/>
        <v>-28.987941034078403</v>
      </c>
    </row>
    <row r="196" spans="1:6" ht="12.75">
      <c r="A196" s="142">
        <f t="shared" si="18"/>
        <v>1.5299999999999963</v>
      </c>
      <c r="B196" s="143">
        <f t="shared" si="14"/>
        <v>-92.56239395450534</v>
      </c>
      <c r="C196" s="143">
        <f t="shared" si="15"/>
        <v>-93.4553538871838</v>
      </c>
      <c r="D196" s="143">
        <f t="shared" si="17"/>
        <v>-93.46405228758168</v>
      </c>
      <c r="E196" s="143">
        <f t="shared" si="19"/>
        <v>-93.3774834437086</v>
      </c>
      <c r="F196" s="143">
        <f t="shared" si="16"/>
        <v>-29.125041861933454</v>
      </c>
    </row>
    <row r="197" spans="1:6" ht="12.75">
      <c r="A197" s="142">
        <f t="shared" si="18"/>
        <v>1.5349999999999961</v>
      </c>
      <c r="B197" s="143">
        <f t="shared" si="14"/>
        <v>-92.592337405356</v>
      </c>
      <c r="C197" s="143">
        <f t="shared" si="15"/>
        <v>-93.47681172780267</v>
      </c>
      <c r="D197" s="143">
        <f t="shared" si="17"/>
        <v>-93.48534201954396</v>
      </c>
      <c r="E197" s="143">
        <f t="shared" si="19"/>
        <v>-93.39933993399339</v>
      </c>
      <c r="F197" s="143">
        <f t="shared" si="16"/>
        <v>-29.26164627313905</v>
      </c>
    </row>
    <row r="198" spans="1:6" ht="12.75">
      <c r="A198" s="142">
        <f t="shared" si="18"/>
        <v>1.539999999999996</v>
      </c>
      <c r="B198" s="143">
        <f t="shared" si="14"/>
        <v>-92.6220437062988</v>
      </c>
      <c r="C198" s="143">
        <f t="shared" si="15"/>
        <v>-93.49812776182988</v>
      </c>
      <c r="D198" s="143">
        <f t="shared" si="17"/>
        <v>-93.50649350649348</v>
      </c>
      <c r="E198" s="143">
        <f t="shared" si="19"/>
        <v>-93.42105263157893</v>
      </c>
      <c r="F198" s="143">
        <f t="shared" si="16"/>
        <v>-29.397756504645983</v>
      </c>
    </row>
    <row r="199" spans="1:6" ht="12.75">
      <c r="A199" s="142">
        <f t="shared" si="18"/>
        <v>1.544999999999996</v>
      </c>
      <c r="B199" s="143">
        <f t="shared" si="14"/>
        <v>-92.65151550571666</v>
      </c>
      <c r="C199" s="143">
        <f t="shared" si="15"/>
        <v>-93.519303413462</v>
      </c>
      <c r="D199" s="143">
        <f t="shared" si="17"/>
        <v>-93.52750809061487</v>
      </c>
      <c r="E199" s="143">
        <f t="shared" si="19"/>
        <v>-93.44262295081965</v>
      </c>
      <c r="F199" s="143">
        <f t="shared" si="16"/>
        <v>-29.533374788024133</v>
      </c>
    </row>
    <row r="200" spans="1:6" ht="12.75">
      <c r="A200" s="142">
        <f t="shared" si="18"/>
        <v>1.5499999999999958</v>
      </c>
      <c r="B200" s="143">
        <f t="shared" si="14"/>
        <v>-92.68075541520291</v>
      </c>
      <c r="C200" s="143">
        <f t="shared" si="15"/>
        <v>-93.5403400875394</v>
      </c>
      <c r="D200" s="143">
        <f t="shared" si="17"/>
        <v>-93.54838709677418</v>
      </c>
      <c r="E200" s="143">
        <f t="shared" si="19"/>
        <v>-93.46405228758168</v>
      </c>
      <c r="F200" s="143">
        <f t="shared" si="16"/>
        <v>-29.66850334927763</v>
      </c>
    </row>
    <row r="201" spans="1:6" ht="12.75">
      <c r="A201" s="142">
        <f t="shared" si="18"/>
        <v>1.5549999999999957</v>
      </c>
      <c r="B201" s="143">
        <f t="shared" si="14"/>
        <v>-92.70976601016079</v>
      </c>
      <c r="C201" s="143">
        <f t="shared" si="15"/>
        <v>-93.56123916987909</v>
      </c>
      <c r="D201" s="143">
        <f t="shared" si="17"/>
        <v>-93.56913183279741</v>
      </c>
      <c r="E201" s="143">
        <f t="shared" si="19"/>
        <v>-93.48534201954395</v>
      </c>
      <c r="F201" s="143">
        <f t="shared" si="16"/>
        <v>-29.80314440866738</v>
      </c>
    </row>
    <row r="202" spans="1:6" ht="12.75">
      <c r="A202" s="142">
        <f t="shared" si="18"/>
        <v>1.5599999999999956</v>
      </c>
      <c r="B202" s="143">
        <f t="shared" si="14"/>
        <v>-92.73854983039197</v>
      </c>
      <c r="C202" s="143">
        <f t="shared" si="15"/>
        <v>-93.58200202760045</v>
      </c>
      <c r="D202" s="143">
        <f t="shared" si="17"/>
        <v>-93.58974358974358</v>
      </c>
      <c r="E202" s="143">
        <f t="shared" si="19"/>
        <v>-93.50649350649348</v>
      </c>
      <c r="F202" s="143">
        <f t="shared" si="16"/>
        <v>-29.937300180540547</v>
      </c>
    </row>
    <row r="203" spans="1:6" ht="12.75">
      <c r="A203" s="142">
        <f t="shared" si="18"/>
        <v>1.5649999999999955</v>
      </c>
      <c r="B203" s="143">
        <f t="shared" si="14"/>
        <v>-92.76710938067404</v>
      </c>
      <c r="C203" s="143">
        <f t="shared" si="15"/>
        <v>-93.60263000944431</v>
      </c>
      <c r="D203" s="143">
        <f t="shared" si="17"/>
        <v>-93.6102236421725</v>
      </c>
      <c r="E203" s="143">
        <f t="shared" si="19"/>
        <v>-93.52750809061487</v>
      </c>
      <c r="F203" s="143">
        <f t="shared" si="16"/>
        <v>-30.07097287316678</v>
      </c>
    </row>
    <row r="204" spans="1:6" ht="12.75">
      <c r="A204" s="142">
        <f t="shared" si="18"/>
        <v>1.5699999999999954</v>
      </c>
      <c r="B204" s="143">
        <f t="shared" si="14"/>
        <v>-92.79544713132749</v>
      </c>
      <c r="C204" s="143">
        <f t="shared" si="15"/>
        <v>-93.62312444608555</v>
      </c>
      <c r="D204" s="143">
        <f t="shared" si="17"/>
        <v>-93.63057324840763</v>
      </c>
      <c r="E204" s="143">
        <f t="shared" si="19"/>
        <v>-93.54838709677418</v>
      </c>
      <c r="F204" s="143">
        <f t="shared" si="16"/>
        <v>-30.204164688581272</v>
      </c>
    </row>
    <row r="205" spans="1:6" ht="12.75">
      <c r="A205" s="142">
        <f t="shared" si="18"/>
        <v>1.5749999999999953</v>
      </c>
      <c r="B205" s="143">
        <f t="shared" si="14"/>
        <v>-92.82356551877214</v>
      </c>
      <c r="C205" s="143">
        <f t="shared" si="15"/>
        <v>-93.64348665043912</v>
      </c>
      <c r="D205" s="143">
        <f t="shared" si="17"/>
        <v>-93.65079365079363</v>
      </c>
      <c r="E205" s="143">
        <f t="shared" si="19"/>
        <v>-93.56913183279741</v>
      </c>
      <c r="F205" s="143">
        <f t="shared" si="16"/>
        <v>-30.336877822433934</v>
      </c>
    </row>
    <row r="206" spans="1:6" ht="12.75">
      <c r="A206" s="142">
        <f t="shared" si="18"/>
        <v>1.5799999999999952</v>
      </c>
      <c r="B206" s="143">
        <f t="shared" si="14"/>
        <v>-92.85146694607347</v>
      </c>
      <c r="C206" s="143">
        <f t="shared" si="15"/>
        <v>-93.66371791795987</v>
      </c>
      <c r="D206" s="143">
        <f t="shared" si="17"/>
        <v>-93.67088607594934</v>
      </c>
      <c r="E206" s="143">
        <f t="shared" si="19"/>
        <v>-93.58974358974356</v>
      </c>
      <c r="F206" s="143">
        <f t="shared" si="16"/>
        <v>-30.469114463845173</v>
      </c>
    </row>
    <row r="207" spans="1:6" ht="12.75">
      <c r="A207" s="142">
        <f t="shared" si="18"/>
        <v>1.584999999999995</v>
      </c>
      <c r="B207" s="143">
        <f t="shared" si="14"/>
        <v>-92.8791537834789</v>
      </c>
      <c r="C207" s="143">
        <f t="shared" si="15"/>
        <v>-93.68381952693643</v>
      </c>
      <c r="D207" s="143">
        <f t="shared" si="17"/>
        <v>-93.69085173501576</v>
      </c>
      <c r="E207" s="143">
        <f t="shared" si="19"/>
        <v>-93.6102236421725</v>
      </c>
      <c r="F207" s="143">
        <f t="shared" si="16"/>
        <v>-30.60087679526727</v>
      </c>
    </row>
    <row r="208" spans="1:6" ht="12.75">
      <c r="A208" s="142">
        <f t="shared" si="18"/>
        <v>1.589999999999995</v>
      </c>
      <c r="B208" s="143">
        <f t="shared" si="14"/>
        <v>-92.90662836894417</v>
      </c>
      <c r="C208" s="143">
        <f t="shared" si="15"/>
        <v>-93.70379273877884</v>
      </c>
      <c r="D208" s="143">
        <f t="shared" si="17"/>
        <v>-93.71069182389935</v>
      </c>
      <c r="E208" s="143">
        <f t="shared" si="19"/>
        <v>-93.63057324840763</v>
      </c>
      <c r="F208" s="143">
        <f t="shared" si="16"/>
        <v>-30.732166992351964</v>
      </c>
    </row>
    <row r="209" spans="1:6" ht="12.75">
      <c r="A209" s="142">
        <f t="shared" si="18"/>
        <v>1.5949999999999949</v>
      </c>
      <c r="B209" s="143">
        <f t="shared" si="14"/>
        <v>-92.9338930086503</v>
      </c>
      <c r="C209" s="143">
        <f t="shared" si="15"/>
        <v>-93.72363879830057</v>
      </c>
      <c r="D209" s="143">
        <f t="shared" si="17"/>
        <v>-93.73040752351095</v>
      </c>
      <c r="E209" s="143">
        <f t="shared" si="19"/>
        <v>-93.65079365079363</v>
      </c>
      <c r="F209" s="143">
        <f t="shared" si="16"/>
        <v>-30.862987223823595</v>
      </c>
    </row>
    <row r="210" spans="1:6" ht="12.75">
      <c r="A210" s="142">
        <f t="shared" si="18"/>
        <v>1.5999999999999948</v>
      </c>
      <c r="B210" s="143">
        <f t="shared" si="14"/>
        <v>-92.96094997751099</v>
      </c>
      <c r="C210" s="143">
        <f t="shared" si="15"/>
        <v>-93.74335893399476</v>
      </c>
      <c r="D210" s="143">
        <f t="shared" si="17"/>
        <v>-93.74999999999999</v>
      </c>
      <c r="E210" s="143">
        <f t="shared" si="19"/>
        <v>-93.67088607594934</v>
      </c>
      <c r="F210" s="143">
        <f t="shared" si="16"/>
        <v>-30.993339651357687</v>
      </c>
    </row>
    <row r="211" spans="1:6" ht="12.75">
      <c r="A211" s="142">
        <f t="shared" si="18"/>
        <v>1.6049999999999947</v>
      </c>
      <c r="B211" s="143">
        <f t="shared" si="14"/>
        <v>-92.98780151967087</v>
      </c>
      <c r="C211" s="143">
        <f t="shared" si="15"/>
        <v>-93.76295435830494</v>
      </c>
      <c r="D211" s="143">
        <f t="shared" si="17"/>
        <v>-93.7694704049844</v>
      </c>
      <c r="E211" s="143">
        <f t="shared" si="19"/>
        <v>-93.69085173501576</v>
      </c>
      <c r="F211" s="143">
        <f t="shared" si="16"/>
        <v>-31.123226429464907</v>
      </c>
    </row>
    <row r="212" spans="1:6" ht="12.75">
      <c r="A212" s="142">
        <f t="shared" si="18"/>
        <v>1.6099999999999945</v>
      </c>
      <c r="B212" s="143">
        <f t="shared" si="14"/>
        <v>-93.01444984899467</v>
      </c>
      <c r="C212" s="143">
        <f t="shared" si="15"/>
        <v>-93.78242626789036</v>
      </c>
      <c r="D212" s="143">
        <f t="shared" si="17"/>
        <v>-93.78881987577638</v>
      </c>
      <c r="E212" s="143">
        <f t="shared" si="19"/>
        <v>-93.71069182389935</v>
      </c>
      <c r="F212" s="143">
        <f t="shared" si="16"/>
        <v>-31.252649705380293</v>
      </c>
    </row>
    <row r="213" spans="1:6" ht="12.75">
      <c r="A213" s="142">
        <f t="shared" si="18"/>
        <v>1.6149999999999944</v>
      </c>
      <c r="B213" s="143">
        <f aca="true" t="shared" si="20" ref="B213:B227">NPV($A213,B$5:B$9)-100</f>
        <v>-93.04089714954767</v>
      </c>
      <c r="C213" s="143">
        <f aca="true" t="shared" si="21" ref="C213:C227">NPV($A213,C$5:C$14)-100</f>
        <v>-93.80177584388592</v>
      </c>
      <c r="D213" s="143">
        <f t="shared" si="17"/>
        <v>-93.80804953560369</v>
      </c>
      <c r="E213" s="143">
        <f t="shared" si="19"/>
        <v>-93.73040752351095</v>
      </c>
      <c r="F213" s="143">
        <f aca="true" t="shared" si="22" ref="F213:F227">NPV($A213,F$5:F$11)-100</f>
        <v>-31.38161161895742</v>
      </c>
    </row>
    <row r="214" spans="1:6" ht="12.75">
      <c r="A214" s="142">
        <f t="shared" si="18"/>
        <v>1.6199999999999943</v>
      </c>
      <c r="B214" s="143">
        <f t="shared" si="20"/>
        <v>-93.0671455760673</v>
      </c>
      <c r="C214" s="143">
        <f t="shared" si="21"/>
        <v>-93.82100425215705</v>
      </c>
      <c r="D214" s="143">
        <f aca="true" t="shared" si="23" ref="D214:D227">10/A214-100</f>
        <v>-93.82716049382714</v>
      </c>
      <c r="E214" s="143">
        <f t="shared" si="19"/>
        <v>-93.74999999999997</v>
      </c>
      <c r="F214" s="143">
        <f t="shared" si="22"/>
        <v>-31.510114302567388</v>
      </c>
    </row>
    <row r="215" spans="1:6" ht="12.75">
      <c r="A215" s="142">
        <f t="shared" si="18"/>
        <v>1.6249999999999942</v>
      </c>
      <c r="B215" s="143">
        <f t="shared" si="20"/>
        <v>-93.09319725442634</v>
      </c>
      <c r="C215" s="143">
        <f t="shared" si="21"/>
        <v>-93.84011264354945</v>
      </c>
      <c r="D215" s="143">
        <f t="shared" si="23"/>
        <v>-93.84615384615383</v>
      </c>
      <c r="E215" s="143">
        <f t="shared" si="19"/>
        <v>-93.7694704049844</v>
      </c>
      <c r="F215" s="143">
        <f t="shared" si="22"/>
        <v>-31.638159881002622</v>
      </c>
    </row>
    <row r="216" spans="1:6" ht="12.75">
      <c r="A216" s="142">
        <f t="shared" si="18"/>
        <v>1.6299999999999941</v>
      </c>
      <c r="B216" s="143">
        <f t="shared" si="20"/>
        <v>-93.11905428208784</v>
      </c>
      <c r="C216" s="143">
        <f t="shared" si="21"/>
        <v>-93.85910215413391</v>
      </c>
      <c r="D216" s="143">
        <f t="shared" si="23"/>
        <v>-93.86503067484661</v>
      </c>
      <c r="E216" s="143">
        <f t="shared" si="19"/>
        <v>-93.78881987577637</v>
      </c>
      <c r="F216" s="143">
        <f t="shared" si="22"/>
        <v>-31.765750471385232</v>
      </c>
    </row>
    <row r="217" spans="1:6" ht="12.75">
      <c r="A217" s="142">
        <f aca="true" t="shared" si="24" ref="A217:A227">A216+0.005</f>
        <v>1.634999999999994</v>
      </c>
      <c r="B217" s="143">
        <f t="shared" si="20"/>
        <v>-93.1447187285518</v>
      </c>
      <c r="C217" s="143">
        <f t="shared" si="21"/>
        <v>-93.87797390544637</v>
      </c>
      <c r="D217" s="143">
        <f t="shared" si="23"/>
        <v>-93.88379204892964</v>
      </c>
      <c r="E217" s="143">
        <f t="shared" si="19"/>
        <v>-93.80804953560369</v>
      </c>
      <c r="F217" s="143">
        <f t="shared" si="22"/>
        <v>-31.89288818307982</v>
      </c>
    </row>
    <row r="218" spans="1:6" ht="12.75">
      <c r="A218" s="142">
        <f t="shared" si="24"/>
        <v>1.639999999999994</v>
      </c>
      <c r="B218" s="143">
        <f t="shared" si="20"/>
        <v>-93.17019263579387</v>
      </c>
      <c r="C218" s="143">
        <f t="shared" si="21"/>
        <v>-93.89672900472318</v>
      </c>
      <c r="D218" s="143">
        <f t="shared" si="23"/>
        <v>-93.90243902439022</v>
      </c>
      <c r="E218" s="143">
        <f aca="true" t="shared" si="25" ref="E218:E227">10/(A218-0.02)-100</f>
        <v>-93.82716049382714</v>
      </c>
      <c r="F218" s="143">
        <f t="shared" si="22"/>
        <v>-32.01957511761047</v>
      </c>
    </row>
    <row r="219" spans="1:6" ht="12.75">
      <c r="A219" s="142">
        <f t="shared" si="24"/>
        <v>1.6449999999999938</v>
      </c>
      <c r="B219" s="143">
        <f t="shared" si="20"/>
        <v>-93.19547801869624</v>
      </c>
      <c r="C219" s="143">
        <f t="shared" si="21"/>
        <v>-93.91536854513181</v>
      </c>
      <c r="D219" s="143">
        <f t="shared" si="23"/>
        <v>-93.92097264437687</v>
      </c>
      <c r="E219" s="143">
        <f t="shared" si="25"/>
        <v>-93.84615384615383</v>
      </c>
      <c r="F219" s="143">
        <f t="shared" si="22"/>
        <v>-32.14581336858208</v>
      </c>
    </row>
    <row r="220" spans="1:6" ht="12.75">
      <c r="A220" s="142">
        <f t="shared" si="24"/>
        <v>1.6499999999999937</v>
      </c>
      <c r="B220" s="143">
        <f t="shared" si="20"/>
        <v>-93.22057686547087</v>
      </c>
      <c r="C220" s="143">
        <f t="shared" si="21"/>
        <v>-93.93389360599708</v>
      </c>
      <c r="D220" s="143">
        <f t="shared" si="23"/>
        <v>-93.93939393939391</v>
      </c>
      <c r="E220" s="143">
        <f t="shared" si="25"/>
        <v>-93.86503067484661</v>
      </c>
      <c r="F220" s="143">
        <f t="shared" si="22"/>
        <v>-32.27160502160564</v>
      </c>
    </row>
    <row r="221" spans="1:6" ht="12.75">
      <c r="A221" s="142">
        <f t="shared" si="24"/>
        <v>1.6549999999999936</v>
      </c>
      <c r="B221" s="143">
        <f t="shared" si="20"/>
        <v>-93.24549113807514</v>
      </c>
      <c r="C221" s="143">
        <f t="shared" si="21"/>
        <v>-93.95230525302289</v>
      </c>
      <c r="D221" s="143">
        <f t="shared" si="23"/>
        <v>-93.95770392749242</v>
      </c>
      <c r="E221" s="143">
        <f t="shared" si="25"/>
        <v>-93.88379204892964</v>
      </c>
      <c r="F221" s="143">
        <f t="shared" si="22"/>
        <v>-32.39695215422746</v>
      </c>
    </row>
    <row r="222" spans="1:6" ht="12.75">
      <c r="A222" s="142">
        <f t="shared" si="24"/>
        <v>1.6599999999999935</v>
      </c>
      <c r="B222" s="143">
        <f t="shared" si="20"/>
        <v>-93.2702227726201</v>
      </c>
      <c r="C222" s="143">
        <f t="shared" si="21"/>
        <v>-93.97060453850979</v>
      </c>
      <c r="D222" s="143">
        <f t="shared" si="23"/>
        <v>-93.9759036144578</v>
      </c>
      <c r="E222" s="143">
        <f t="shared" si="25"/>
        <v>-93.90243902439022</v>
      </c>
      <c r="F222" s="143">
        <f t="shared" si="22"/>
        <v>-32.52185683586218</v>
      </c>
    </row>
    <row r="223" spans="1:6" ht="12.75">
      <c r="A223" s="142">
        <f t="shared" si="24"/>
        <v>1.6649999999999934</v>
      </c>
      <c r="B223" s="143">
        <f t="shared" si="20"/>
        <v>-93.29477367977165</v>
      </c>
      <c r="C223" s="143">
        <f t="shared" si="21"/>
        <v>-93.98879250156827</v>
      </c>
      <c r="D223" s="143">
        <f t="shared" si="23"/>
        <v>-93.99399399399397</v>
      </c>
      <c r="E223" s="143">
        <f t="shared" si="25"/>
        <v>-93.92097264437687</v>
      </c>
      <c r="F223" s="143">
        <f t="shared" si="22"/>
        <v>-32.646321127729436</v>
      </c>
    </row>
    <row r="224" spans="1:6" ht="12.75">
      <c r="A224" s="142">
        <f t="shared" si="24"/>
        <v>1.6699999999999933</v>
      </c>
      <c r="B224" s="143">
        <f t="shared" si="20"/>
        <v>-93.3191457451444</v>
      </c>
      <c r="C224" s="143">
        <f t="shared" si="21"/>
        <v>-94.00687016832795</v>
      </c>
      <c r="D224" s="143">
        <f t="shared" si="23"/>
        <v>-94.01197604790417</v>
      </c>
      <c r="E224" s="143">
        <f t="shared" si="25"/>
        <v>-93.93939393939391</v>
      </c>
      <c r="F224" s="143">
        <f t="shared" si="22"/>
        <v>-32.770347082794146</v>
      </c>
    </row>
    <row r="225" spans="1:6" ht="12.75">
      <c r="A225" s="142">
        <f t="shared" si="24"/>
        <v>1.6749999999999932</v>
      </c>
      <c r="B225" s="143">
        <f t="shared" si="20"/>
        <v>-93.34334082968877</v>
      </c>
      <c r="C225" s="143">
        <f t="shared" si="21"/>
        <v>-94.02483855214281</v>
      </c>
      <c r="D225" s="143">
        <f t="shared" si="23"/>
        <v>-94.02985074626864</v>
      </c>
      <c r="E225" s="143">
        <f t="shared" si="25"/>
        <v>-93.95770392749242</v>
      </c>
      <c r="F225" s="143">
        <f t="shared" si="22"/>
        <v>-32.89393674571028</v>
      </c>
    </row>
    <row r="226" spans="1:6" ht="12.75">
      <c r="A226" s="142">
        <f t="shared" si="24"/>
        <v>1.679999999999993</v>
      </c>
      <c r="B226" s="143">
        <f t="shared" si="20"/>
        <v>-93.36736077007119</v>
      </c>
      <c r="C226" s="143">
        <f t="shared" si="21"/>
        <v>-94.04269865379239</v>
      </c>
      <c r="D226" s="143">
        <f t="shared" si="23"/>
        <v>-94.04761904761902</v>
      </c>
      <c r="E226" s="143">
        <f t="shared" si="25"/>
        <v>-93.9759036144578</v>
      </c>
      <c r="F226" s="143">
        <f t="shared" si="22"/>
        <v>-33.01709215276783</v>
      </c>
    </row>
    <row r="227" spans="1:6" ht="12.75">
      <c r="A227" s="142">
        <f t="shared" si="24"/>
        <v>1.684999999999993</v>
      </c>
      <c r="B227" s="143">
        <f t="shared" si="20"/>
        <v>-93.3912073790476</v>
      </c>
      <c r="C227" s="143">
        <f t="shared" si="21"/>
        <v>-94.06045146167926</v>
      </c>
      <c r="D227" s="143">
        <f t="shared" si="23"/>
        <v>-94.06528189910976</v>
      </c>
      <c r="E227" s="143">
        <f t="shared" si="25"/>
        <v>-93.99399399399397</v>
      </c>
      <c r="F227" s="143">
        <f t="shared" si="22"/>
        <v>-33.13981533184324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A46"/>
  <sheetViews>
    <sheetView zoomScalePageLayoutView="0" workbookViewId="0" topLeftCell="A1">
      <selection activeCell="AK23" sqref="AK23"/>
    </sheetView>
  </sheetViews>
  <sheetFormatPr defaultColWidth="9.3984375" defaultRowHeight="15"/>
  <cols>
    <col min="1" max="1" width="9.8984375" style="1" customWidth="1"/>
    <col min="2" max="2" width="2.3984375" style="1" customWidth="1"/>
    <col min="3" max="22" width="1.8984375" style="1" customWidth="1"/>
    <col min="23" max="30" width="2" style="1" customWidth="1"/>
    <col min="31" max="31" width="9.3984375" style="1" customWidth="1"/>
    <col min="32" max="32" width="2.3984375" style="1" customWidth="1"/>
    <col min="33" max="53" width="2.19921875" style="1" customWidth="1"/>
    <col min="54" max="57" width="2" style="1" customWidth="1"/>
    <col min="58" max="16384" width="9.3984375" style="1" customWidth="1"/>
  </cols>
  <sheetData>
    <row r="3" spans="2:33" ht="12.75">
      <c r="B3" s="95" t="s">
        <v>53</v>
      </c>
      <c r="C3" s="96"/>
      <c r="AF3" s="95" t="s">
        <v>55</v>
      </c>
      <c r="AG3" s="96"/>
    </row>
    <row r="4" spans="1:53" ht="15.75">
      <c r="A4" s="95" t="s">
        <v>53</v>
      </c>
      <c r="B4" s="97" t="s">
        <v>54</v>
      </c>
      <c r="C4" s="98"/>
      <c r="D4" s="98">
        <v>1</v>
      </c>
      <c r="E4" s="98"/>
      <c r="F4" s="98">
        <v>2</v>
      </c>
      <c r="G4" s="98"/>
      <c r="H4" s="98">
        <v>3</v>
      </c>
      <c r="I4" s="98"/>
      <c r="J4" s="98">
        <v>4</v>
      </c>
      <c r="K4" s="98"/>
      <c r="L4" s="98">
        <v>5</v>
      </c>
      <c r="M4" s="98"/>
      <c r="AF4" s="171" t="s">
        <v>54</v>
      </c>
      <c r="AG4" s="172"/>
      <c r="AH4" s="106">
        <v>1</v>
      </c>
      <c r="AI4" s="106"/>
      <c r="AJ4" s="106">
        <v>2</v>
      </c>
      <c r="AK4" s="106"/>
      <c r="AL4" s="106">
        <v>3</v>
      </c>
      <c r="AM4" s="106"/>
      <c r="AN4" s="106">
        <v>4</v>
      </c>
      <c r="AO4" s="106"/>
      <c r="AP4" s="106">
        <v>5</v>
      </c>
      <c r="AQ4" s="106"/>
      <c r="AR4" s="106">
        <v>6</v>
      </c>
      <c r="AS4" s="106"/>
      <c r="AT4" s="106">
        <v>7</v>
      </c>
      <c r="AU4" s="106"/>
      <c r="AV4" s="106">
        <v>8</v>
      </c>
      <c r="AW4" s="106"/>
      <c r="AX4" s="106">
        <v>9</v>
      </c>
      <c r="AY4" s="106"/>
      <c r="AZ4" s="106">
        <v>10</v>
      </c>
      <c r="BA4" s="106"/>
    </row>
    <row r="5" spans="3:53" ht="3" customHeight="1" thickBot="1">
      <c r="C5" s="99"/>
      <c r="D5" s="99"/>
      <c r="E5" s="99"/>
      <c r="F5" s="99"/>
      <c r="G5" s="99"/>
      <c r="H5" s="99"/>
      <c r="I5" s="99"/>
      <c r="J5" s="99"/>
      <c r="K5" s="99"/>
      <c r="L5" s="99"/>
      <c r="AF5" s="6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6"/>
    </row>
    <row r="6" spans="2:53" ht="12.75">
      <c r="B6" s="96"/>
      <c r="C6" s="96"/>
      <c r="AF6" s="108"/>
      <c r="AG6" s="108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2:53" ht="12.75">
      <c r="B7" s="96"/>
      <c r="C7" s="96"/>
      <c r="AF7" s="108"/>
      <c r="AG7" s="108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2:53" ht="12" customHeight="1">
      <c r="B8" s="100"/>
      <c r="C8" s="100"/>
      <c r="D8" s="96">
        <v>10</v>
      </c>
      <c r="E8" s="96"/>
      <c r="F8" s="96">
        <v>10</v>
      </c>
      <c r="G8" s="96"/>
      <c r="H8" s="96">
        <v>10</v>
      </c>
      <c r="I8" s="96"/>
      <c r="J8" s="96">
        <v>10</v>
      </c>
      <c r="K8" s="96"/>
      <c r="L8" s="100"/>
      <c r="M8" s="100"/>
      <c r="AF8" s="109"/>
      <c r="AG8" s="109"/>
      <c r="AH8" s="108">
        <v>50</v>
      </c>
      <c r="AI8" s="108"/>
      <c r="AJ8" s="108">
        <v>50</v>
      </c>
      <c r="AK8" s="108"/>
      <c r="AL8" s="108">
        <v>50</v>
      </c>
      <c r="AM8" s="108"/>
      <c r="AN8" s="108">
        <v>50</v>
      </c>
      <c r="AO8" s="108"/>
      <c r="AP8" s="108">
        <v>50</v>
      </c>
      <c r="AQ8" s="108"/>
      <c r="AR8" s="108">
        <v>50</v>
      </c>
      <c r="AS8" s="108"/>
      <c r="AT8" s="108">
        <v>50</v>
      </c>
      <c r="AU8" s="108"/>
      <c r="AV8" s="108">
        <v>50</v>
      </c>
      <c r="AW8" s="108"/>
      <c r="AX8" s="108">
        <v>50</v>
      </c>
      <c r="AY8" s="108"/>
      <c r="AZ8" s="109"/>
      <c r="BA8" s="109"/>
    </row>
    <row r="9" spans="32:53" ht="6.75" customHeight="1"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2:53" ht="12.75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96">
        <v>110</v>
      </c>
      <c r="M10" s="96"/>
      <c r="N10" s="100"/>
      <c r="O10" s="100"/>
      <c r="P10" s="101"/>
      <c r="Q10" s="96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8"/>
      <c r="AQ10" s="108"/>
      <c r="AR10" s="109"/>
      <c r="AS10" s="109"/>
      <c r="AT10" s="110"/>
      <c r="AU10" s="108"/>
      <c r="AV10" s="109"/>
      <c r="AW10" s="109"/>
      <c r="AX10" s="109"/>
      <c r="AY10" s="109"/>
      <c r="AZ10" s="170">
        <v>1050</v>
      </c>
      <c r="BA10" s="170"/>
    </row>
    <row r="13" spans="2:3" ht="12.75">
      <c r="B13" s="95" t="s">
        <v>55</v>
      </c>
      <c r="C13" s="96"/>
    </row>
    <row r="14" spans="1:23" ht="12.75">
      <c r="A14" s="95" t="s">
        <v>55</v>
      </c>
      <c r="B14" s="97" t="s">
        <v>54</v>
      </c>
      <c r="C14" s="98"/>
      <c r="D14" s="98">
        <v>1</v>
      </c>
      <c r="E14" s="98"/>
      <c r="F14" s="98">
        <v>2</v>
      </c>
      <c r="G14" s="98"/>
      <c r="H14" s="98">
        <v>3</v>
      </c>
      <c r="I14" s="98"/>
      <c r="J14" s="98">
        <v>4</v>
      </c>
      <c r="K14" s="98"/>
      <c r="L14" s="98">
        <v>5</v>
      </c>
      <c r="M14" s="98"/>
      <c r="N14" s="98">
        <v>6</v>
      </c>
      <c r="O14" s="98"/>
      <c r="P14" s="98">
        <v>7</v>
      </c>
      <c r="Q14" s="98"/>
      <c r="R14" s="98">
        <v>8</v>
      </c>
      <c r="S14" s="98"/>
      <c r="T14" s="98">
        <v>9</v>
      </c>
      <c r="U14" s="98"/>
      <c r="V14" s="98">
        <v>10</v>
      </c>
      <c r="W14" s="98"/>
    </row>
    <row r="15" spans="3:22" ht="3.75" customHeight="1" thickBot="1"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2:3" ht="12.75">
      <c r="B16" s="96"/>
      <c r="C16" s="96"/>
    </row>
    <row r="17" spans="2:3" ht="12.75">
      <c r="B17" s="96"/>
      <c r="C17" s="96"/>
    </row>
    <row r="18" spans="2:23" ht="12" customHeight="1">
      <c r="B18" s="100"/>
      <c r="C18" s="100"/>
      <c r="D18" s="96">
        <v>10</v>
      </c>
      <c r="E18" s="96"/>
      <c r="F18" s="96">
        <v>10</v>
      </c>
      <c r="G18" s="96"/>
      <c r="H18" s="96">
        <v>10</v>
      </c>
      <c r="I18" s="96"/>
      <c r="J18" s="96">
        <v>10</v>
      </c>
      <c r="K18" s="96"/>
      <c r="L18" s="96">
        <v>10</v>
      </c>
      <c r="M18" s="96"/>
      <c r="N18" s="96">
        <v>10</v>
      </c>
      <c r="O18" s="96"/>
      <c r="P18" s="96">
        <v>10</v>
      </c>
      <c r="Q18" s="96"/>
      <c r="R18" s="96">
        <v>10</v>
      </c>
      <c r="S18" s="96"/>
      <c r="T18" s="96">
        <v>10</v>
      </c>
      <c r="U18" s="96"/>
      <c r="V18" s="100"/>
      <c r="W18" s="100"/>
    </row>
    <row r="19" ht="6.75" customHeight="1"/>
    <row r="20" spans="2:23" ht="12.7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96"/>
      <c r="M20" s="96"/>
      <c r="N20" s="100"/>
      <c r="O20" s="100"/>
      <c r="P20" s="101"/>
      <c r="Q20" s="96"/>
      <c r="R20" s="100"/>
      <c r="S20" s="100"/>
      <c r="T20" s="100"/>
      <c r="U20" s="100"/>
      <c r="V20" s="96">
        <v>110</v>
      </c>
      <c r="W20" s="96"/>
    </row>
    <row r="24" spans="1:3" ht="12.75">
      <c r="A24" s="95"/>
      <c r="B24" s="95" t="s">
        <v>56</v>
      </c>
      <c r="C24" s="96"/>
    </row>
    <row r="25" spans="1:23" ht="12.75">
      <c r="A25" s="95" t="s">
        <v>56</v>
      </c>
      <c r="B25" s="97" t="s">
        <v>54</v>
      </c>
      <c r="C25" s="98"/>
      <c r="D25" s="98">
        <v>1</v>
      </c>
      <c r="E25" s="98"/>
      <c r="F25" s="98">
        <v>2</v>
      </c>
      <c r="G25" s="98"/>
      <c r="H25" s="98">
        <v>3</v>
      </c>
      <c r="I25" s="98"/>
      <c r="J25" s="98">
        <v>4</v>
      </c>
      <c r="K25" s="98"/>
      <c r="L25" s="98">
        <v>5</v>
      </c>
      <c r="M25" s="98"/>
      <c r="N25" s="98">
        <v>6</v>
      </c>
      <c r="O25" s="98"/>
      <c r="P25" s="98">
        <v>7</v>
      </c>
      <c r="Q25" s="98"/>
      <c r="R25" s="98">
        <v>8</v>
      </c>
      <c r="S25" s="98"/>
      <c r="T25" s="98">
        <v>9</v>
      </c>
      <c r="U25" s="98"/>
      <c r="V25" s="98" t="s">
        <v>57</v>
      </c>
      <c r="W25" s="98"/>
    </row>
    <row r="26" spans="3:24" ht="3.75" customHeight="1" thickBot="1"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</row>
    <row r="27" spans="2:3" ht="12.75">
      <c r="B27" s="96"/>
      <c r="C27" s="96"/>
    </row>
    <row r="28" spans="2:3" ht="12.75">
      <c r="B28" s="96"/>
      <c r="C28" s="96"/>
    </row>
    <row r="29" spans="2:23" ht="12" customHeight="1">
      <c r="B29" s="100"/>
      <c r="C29" s="100"/>
      <c r="D29" s="96">
        <v>10</v>
      </c>
      <c r="E29" s="96"/>
      <c r="F29" s="96">
        <v>10</v>
      </c>
      <c r="G29" s="96"/>
      <c r="H29" s="96">
        <v>10</v>
      </c>
      <c r="I29" s="96"/>
      <c r="J29" s="96">
        <v>10</v>
      </c>
      <c r="K29" s="96"/>
      <c r="L29" s="96">
        <v>10</v>
      </c>
      <c r="M29" s="96"/>
      <c r="N29" s="96">
        <v>10</v>
      </c>
      <c r="O29" s="96"/>
      <c r="P29" s="96">
        <v>10</v>
      </c>
      <c r="Q29" s="96"/>
      <c r="R29" s="96">
        <v>10</v>
      </c>
      <c r="S29" s="96"/>
      <c r="T29" s="96">
        <v>10</v>
      </c>
      <c r="U29" s="96"/>
      <c r="V29" s="96">
        <v>10</v>
      </c>
      <c r="W29" s="96"/>
    </row>
    <row r="31" spans="2:23" ht="12.7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96"/>
      <c r="M31" s="96"/>
      <c r="N31" s="100"/>
      <c r="O31" s="100"/>
      <c r="P31" s="101"/>
      <c r="Q31" s="96"/>
      <c r="R31" s="100"/>
      <c r="S31" s="100"/>
      <c r="T31" s="100"/>
      <c r="U31" s="100"/>
      <c r="V31" s="96"/>
      <c r="W31" s="96"/>
    </row>
    <row r="32" spans="2:3" ht="12.75">
      <c r="B32" s="95" t="s">
        <v>58</v>
      </c>
      <c r="C32" s="96"/>
    </row>
    <row r="33" spans="1:23" ht="12.75">
      <c r="A33" s="95" t="s">
        <v>58</v>
      </c>
      <c r="B33" s="97" t="s">
        <v>54</v>
      </c>
      <c r="C33" s="98"/>
      <c r="D33" s="98">
        <v>1</v>
      </c>
      <c r="E33" s="98"/>
      <c r="F33" s="98">
        <v>2</v>
      </c>
      <c r="G33" s="98"/>
      <c r="H33" s="98">
        <v>3</v>
      </c>
      <c r="I33" s="98"/>
      <c r="J33" s="98">
        <v>4</v>
      </c>
      <c r="K33" s="98"/>
      <c r="L33" s="98">
        <v>5</v>
      </c>
      <c r="M33" s="98"/>
      <c r="N33" s="98">
        <v>6</v>
      </c>
      <c r="O33" s="98"/>
      <c r="P33" s="98">
        <v>7</v>
      </c>
      <c r="Q33" s="98"/>
      <c r="R33" s="98">
        <v>8</v>
      </c>
      <c r="S33" s="98"/>
      <c r="T33" s="98">
        <v>9</v>
      </c>
      <c r="U33" s="98"/>
      <c r="V33" s="98" t="s">
        <v>57</v>
      </c>
      <c r="W33" s="98"/>
    </row>
    <row r="34" spans="3:24" ht="6" customHeight="1" thickBot="1"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</row>
    <row r="35" spans="2:3" ht="12.75">
      <c r="B35" s="96"/>
      <c r="C35" s="96"/>
    </row>
    <row r="36" spans="2:3" ht="12.75">
      <c r="B36" s="96"/>
      <c r="C36" s="96"/>
    </row>
    <row r="37" spans="2:23" ht="13.5" customHeight="1">
      <c r="B37" s="100"/>
      <c r="C37" s="100"/>
      <c r="D37" s="96">
        <v>10</v>
      </c>
      <c r="E37" s="96"/>
      <c r="F37" s="102">
        <f>D37*1.02</f>
        <v>10.2</v>
      </c>
      <c r="G37" s="102"/>
      <c r="H37" s="102">
        <f>F37*1.02</f>
        <v>10.404</v>
      </c>
      <c r="I37" s="102"/>
      <c r="J37" s="102">
        <f>H37*1.02</f>
        <v>10.61208</v>
      </c>
      <c r="K37" s="102"/>
      <c r="L37" s="102">
        <f>J37*1.02</f>
        <v>10.824321600000001</v>
      </c>
      <c r="M37" s="102"/>
      <c r="N37" s="102">
        <f>L37*1.02</f>
        <v>11.040808032000001</v>
      </c>
      <c r="O37" s="102"/>
      <c r="P37" s="102">
        <f>N37*1.02</f>
        <v>11.261624192640001</v>
      </c>
      <c r="Q37" s="102"/>
      <c r="R37" s="102">
        <f>P37*1.02</f>
        <v>11.4868566764928</v>
      </c>
      <c r="S37" s="102"/>
      <c r="T37" s="102">
        <f>R37*1.02</f>
        <v>11.716593810022657</v>
      </c>
      <c r="U37" s="102"/>
      <c r="V37" s="102">
        <f>T37*1.02</f>
        <v>11.95092568622311</v>
      </c>
      <c r="W37" s="102"/>
    </row>
    <row r="40" spans="2:3" ht="12.75">
      <c r="B40" s="95" t="s">
        <v>59</v>
      </c>
      <c r="C40" s="96"/>
    </row>
    <row r="41" spans="1:24" ht="12.75">
      <c r="A41" s="95" t="s">
        <v>59</v>
      </c>
      <c r="B41" s="97" t="s">
        <v>54</v>
      </c>
      <c r="C41" s="98"/>
      <c r="D41" s="98">
        <v>1</v>
      </c>
      <c r="E41" s="98"/>
      <c r="F41" s="98">
        <v>2</v>
      </c>
      <c r="G41" s="98"/>
      <c r="H41" s="98">
        <v>3</v>
      </c>
      <c r="I41" s="98"/>
      <c r="J41" s="98">
        <v>4</v>
      </c>
      <c r="K41" s="98"/>
      <c r="L41" s="98">
        <v>5</v>
      </c>
      <c r="M41" s="98"/>
      <c r="N41" s="98">
        <v>6</v>
      </c>
      <c r="O41" s="98"/>
      <c r="P41" s="98">
        <v>7</v>
      </c>
      <c r="Q41" s="103"/>
      <c r="R41" s="101"/>
      <c r="S41" s="101"/>
      <c r="T41" s="101"/>
      <c r="U41" s="101"/>
      <c r="V41" s="101"/>
      <c r="W41" s="101"/>
      <c r="X41" s="101"/>
    </row>
    <row r="42" spans="3:24" ht="6" customHeight="1" thickBot="1"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/>
      <c r="R42"/>
      <c r="S42"/>
      <c r="T42"/>
      <c r="U42"/>
      <c r="V42"/>
      <c r="W42"/>
      <c r="X42"/>
    </row>
    <row r="43" spans="2:24" ht="15.75">
      <c r="B43" s="96"/>
      <c r="C43" s="96"/>
      <c r="Q43"/>
      <c r="R43"/>
      <c r="S43"/>
      <c r="T43"/>
      <c r="U43"/>
      <c r="V43"/>
      <c r="W43"/>
      <c r="X43"/>
    </row>
    <row r="44" spans="2:24" ht="15.75">
      <c r="B44" s="96"/>
      <c r="C44" s="96"/>
      <c r="Q44"/>
      <c r="R44"/>
      <c r="S44"/>
      <c r="T44"/>
      <c r="U44"/>
      <c r="V44"/>
      <c r="W44"/>
      <c r="X44"/>
    </row>
    <row r="45" spans="2:24" ht="12" customHeight="1">
      <c r="B45" s="100"/>
      <c r="C45" s="100"/>
      <c r="D45" s="96">
        <v>180</v>
      </c>
      <c r="E45" s="96"/>
      <c r="F45" s="102" t="s">
        <v>60</v>
      </c>
      <c r="G45" s="102"/>
      <c r="H45" s="102"/>
      <c r="I45" s="102"/>
      <c r="J45" s="102"/>
      <c r="K45" s="102"/>
      <c r="L45" s="102"/>
      <c r="M45" s="102"/>
      <c r="N45" s="102"/>
      <c r="O45" s="102"/>
      <c r="P45" s="104">
        <v>-180</v>
      </c>
      <c r="Q45" s="105"/>
      <c r="R45"/>
      <c r="S45"/>
      <c r="T45"/>
      <c r="U45"/>
      <c r="V45"/>
      <c r="W45"/>
      <c r="X45"/>
    </row>
    <row r="46" spans="17:24" ht="15.75">
      <c r="Q46"/>
      <c r="R46"/>
      <c r="S46"/>
      <c r="T46"/>
      <c r="U46"/>
      <c r="V46"/>
      <c r="W46"/>
      <c r="X46"/>
    </row>
  </sheetData>
  <sheetProtection/>
  <mergeCells count="2">
    <mergeCell ref="AZ10:BA10"/>
    <mergeCell ref="AF4:A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J29" sqref="J29"/>
    </sheetView>
  </sheetViews>
  <sheetFormatPr defaultColWidth="11" defaultRowHeight="15"/>
  <cols>
    <col min="1" max="1" width="8.59765625" style="6" customWidth="1"/>
    <col min="2" max="2" width="12.59765625" style="148" customWidth="1"/>
    <col min="3" max="3" width="5.8984375" style="6" customWidth="1"/>
    <col min="4" max="4" width="5" style="6" customWidth="1"/>
    <col min="5" max="5" width="5.3984375" style="6" customWidth="1"/>
    <col min="6" max="6" width="8" style="6" customWidth="1"/>
    <col min="7" max="7" width="8.59765625" style="6" customWidth="1"/>
    <col min="8" max="8" width="7.69921875" style="6" customWidth="1"/>
    <col min="9" max="9" width="11.19921875" style="6" customWidth="1"/>
    <col min="10" max="10" width="9.59765625" style="6" customWidth="1"/>
    <col min="11" max="16" width="11" style="6" customWidth="1"/>
    <col min="17" max="17" width="8" style="6" customWidth="1"/>
    <col min="18" max="16384" width="11" style="6" customWidth="1"/>
  </cols>
  <sheetData>
    <row r="1" spans="2:7" ht="10.5">
      <c r="B1" s="6"/>
      <c r="F1" s="34"/>
      <c r="G1" s="35"/>
    </row>
    <row r="2" spans="1:2" ht="10.5">
      <c r="A2" s="93">
        <v>0.05</v>
      </c>
      <c r="B2" s="153" t="s">
        <v>91</v>
      </c>
    </row>
    <row r="5" spans="2:10" s="34" customFormat="1" ht="10.5">
      <c r="B5" s="148"/>
      <c r="C5" s="34" t="s">
        <v>4</v>
      </c>
      <c r="D5" s="34" t="s">
        <v>5</v>
      </c>
      <c r="E5" s="34" t="s">
        <v>6</v>
      </c>
      <c r="F5" s="34" t="s">
        <v>7</v>
      </c>
      <c r="G5" s="34" t="s">
        <v>8</v>
      </c>
      <c r="H5" s="34" t="s">
        <v>9</v>
      </c>
      <c r="I5" s="34" t="s">
        <v>10</v>
      </c>
      <c r="J5" s="34" t="s">
        <v>11</v>
      </c>
    </row>
    <row r="6" spans="1:10" s="34" customFormat="1" ht="10.5">
      <c r="A6" s="155">
        <f>-NPV(A2,A7:A16)</f>
        <v>-999.9999999999998</v>
      </c>
      <c r="B6" s="148" t="s">
        <v>39</v>
      </c>
      <c r="C6" s="34" t="s">
        <v>12</v>
      </c>
      <c r="D6" s="34" t="s">
        <v>13</v>
      </c>
      <c r="E6" s="34" t="s">
        <v>14</v>
      </c>
      <c r="F6" s="34" t="s">
        <v>15</v>
      </c>
      <c r="G6" s="34" t="s">
        <v>16</v>
      </c>
      <c r="H6" s="34" t="s">
        <v>17</v>
      </c>
      <c r="I6" s="34" t="s">
        <v>18</v>
      </c>
      <c r="J6" s="34" t="s">
        <v>19</v>
      </c>
    </row>
    <row r="7" spans="1:10" ht="10.5">
      <c r="A7" s="19">
        <f>D7</f>
        <v>50</v>
      </c>
      <c r="C7" s="152">
        <v>1</v>
      </c>
      <c r="D7" s="19">
        <v>50</v>
      </c>
      <c r="E7" s="19">
        <f aca="true" t="shared" si="0" ref="E7:E16">C7*D7</f>
        <v>50</v>
      </c>
      <c r="F7" s="39">
        <f aca="true" t="shared" si="1" ref="F7:F16">1/((1+$A$2)^C7)</f>
        <v>0.9523809523809523</v>
      </c>
      <c r="G7" s="40">
        <f aca="true" t="shared" si="2" ref="G7:G16">F7*D7</f>
        <v>47.61904761904761</v>
      </c>
      <c r="H7" s="40">
        <f aca="true" t="shared" si="3" ref="H7:H16">E7*F7</f>
        <v>47.61904761904761</v>
      </c>
      <c r="I7" s="19">
        <f aca="true" t="shared" si="4" ref="I7:I16">E7*(C7+1)</f>
        <v>100</v>
      </c>
      <c r="J7" s="40">
        <f aca="true" t="shared" si="5" ref="J7:J16">F7*I7</f>
        <v>95.23809523809523</v>
      </c>
    </row>
    <row r="8" spans="1:10" ht="10.5">
      <c r="A8" s="19">
        <f aca="true" t="shared" si="6" ref="A8:A15">D8</f>
        <v>50</v>
      </c>
      <c r="C8" s="152">
        <v>2</v>
      </c>
      <c r="D8" s="19">
        <f aca="true" t="shared" si="7" ref="D8:D15">D7</f>
        <v>50</v>
      </c>
      <c r="E8" s="19">
        <f t="shared" si="0"/>
        <v>100</v>
      </c>
      <c r="F8" s="39">
        <f t="shared" si="1"/>
        <v>0.9070294784580498</v>
      </c>
      <c r="G8" s="40">
        <f t="shared" si="2"/>
        <v>45.35147392290249</v>
      </c>
      <c r="H8" s="40">
        <f t="shared" si="3"/>
        <v>90.70294784580499</v>
      </c>
      <c r="I8" s="19">
        <f t="shared" si="4"/>
        <v>300</v>
      </c>
      <c r="J8" s="40">
        <f t="shared" si="5"/>
        <v>272.10884353741494</v>
      </c>
    </row>
    <row r="9" spans="1:10" ht="10.5">
      <c r="A9" s="19">
        <f t="shared" si="6"/>
        <v>50</v>
      </c>
      <c r="C9" s="152">
        <v>3</v>
      </c>
      <c r="D9" s="19">
        <f t="shared" si="7"/>
        <v>50</v>
      </c>
      <c r="E9" s="19">
        <f t="shared" si="0"/>
        <v>150</v>
      </c>
      <c r="F9" s="39">
        <f t="shared" si="1"/>
        <v>0.863837598531476</v>
      </c>
      <c r="G9" s="40">
        <f t="shared" si="2"/>
        <v>43.1918799265738</v>
      </c>
      <c r="H9" s="40">
        <f t="shared" si="3"/>
        <v>129.5756397797214</v>
      </c>
      <c r="I9" s="19">
        <f t="shared" si="4"/>
        <v>600</v>
      </c>
      <c r="J9" s="40">
        <f t="shared" si="5"/>
        <v>518.3025591188856</v>
      </c>
    </row>
    <row r="10" spans="1:10" ht="10.5">
      <c r="A10" s="19">
        <f t="shared" si="6"/>
        <v>50</v>
      </c>
      <c r="C10" s="152">
        <v>4</v>
      </c>
      <c r="D10" s="19">
        <f t="shared" si="7"/>
        <v>50</v>
      </c>
      <c r="E10" s="19">
        <f t="shared" si="0"/>
        <v>200</v>
      </c>
      <c r="F10" s="39">
        <f t="shared" si="1"/>
        <v>0.822702474791882</v>
      </c>
      <c r="G10" s="40">
        <f t="shared" si="2"/>
        <v>41.1351237395941</v>
      </c>
      <c r="H10" s="40">
        <f t="shared" si="3"/>
        <v>164.5404949583764</v>
      </c>
      <c r="I10" s="19">
        <f t="shared" si="4"/>
        <v>1000</v>
      </c>
      <c r="J10" s="40">
        <f t="shared" si="5"/>
        <v>822.702474791882</v>
      </c>
    </row>
    <row r="11" spans="1:10" ht="10.5">
      <c r="A11" s="19">
        <f t="shared" si="6"/>
        <v>50</v>
      </c>
      <c r="C11" s="152">
        <v>5</v>
      </c>
      <c r="D11" s="19">
        <f t="shared" si="7"/>
        <v>50</v>
      </c>
      <c r="E11" s="19">
        <f t="shared" si="0"/>
        <v>250</v>
      </c>
      <c r="F11" s="39">
        <f t="shared" si="1"/>
        <v>0.783526166468459</v>
      </c>
      <c r="G11" s="40">
        <f t="shared" si="2"/>
        <v>39.17630832342295</v>
      </c>
      <c r="H11" s="40">
        <f t="shared" si="3"/>
        <v>195.88154161711475</v>
      </c>
      <c r="I11" s="19">
        <f t="shared" si="4"/>
        <v>1500</v>
      </c>
      <c r="J11" s="40">
        <f t="shared" si="5"/>
        <v>1175.2892497026885</v>
      </c>
    </row>
    <row r="12" spans="1:10" ht="10.5">
      <c r="A12" s="19">
        <f t="shared" si="6"/>
        <v>50</v>
      </c>
      <c r="C12" s="152">
        <v>6</v>
      </c>
      <c r="D12" s="19">
        <f t="shared" si="7"/>
        <v>50</v>
      </c>
      <c r="E12" s="19">
        <f t="shared" si="0"/>
        <v>300</v>
      </c>
      <c r="F12" s="39">
        <f t="shared" si="1"/>
        <v>0.7462153966366276</v>
      </c>
      <c r="G12" s="40">
        <f t="shared" si="2"/>
        <v>37.31076983183138</v>
      </c>
      <c r="H12" s="40">
        <f t="shared" si="3"/>
        <v>223.86461899098828</v>
      </c>
      <c r="I12" s="19">
        <f t="shared" si="4"/>
        <v>2100</v>
      </c>
      <c r="J12" s="40">
        <f t="shared" si="5"/>
        <v>1567.052332936918</v>
      </c>
    </row>
    <row r="13" spans="1:10" ht="10.5">
      <c r="A13" s="19">
        <f t="shared" si="6"/>
        <v>50</v>
      </c>
      <c r="C13" s="152">
        <v>7</v>
      </c>
      <c r="D13" s="19">
        <f t="shared" si="7"/>
        <v>50</v>
      </c>
      <c r="E13" s="19">
        <f t="shared" si="0"/>
        <v>350</v>
      </c>
      <c r="F13" s="39">
        <f t="shared" si="1"/>
        <v>0.7106813301301215</v>
      </c>
      <c r="G13" s="40">
        <f t="shared" si="2"/>
        <v>35.53406650650607</v>
      </c>
      <c r="H13" s="40">
        <f t="shared" si="3"/>
        <v>248.7384655455425</v>
      </c>
      <c r="I13" s="19">
        <f t="shared" si="4"/>
        <v>2800</v>
      </c>
      <c r="J13" s="40">
        <f t="shared" si="5"/>
        <v>1989.90772436434</v>
      </c>
    </row>
    <row r="14" spans="1:10" ht="10.5">
      <c r="A14" s="19">
        <f t="shared" si="6"/>
        <v>50</v>
      </c>
      <c r="C14" s="152">
        <v>8</v>
      </c>
      <c r="D14" s="19">
        <f t="shared" si="7"/>
        <v>50</v>
      </c>
      <c r="E14" s="19">
        <f t="shared" si="0"/>
        <v>400</v>
      </c>
      <c r="F14" s="39">
        <f t="shared" si="1"/>
        <v>0.6768393620286872</v>
      </c>
      <c r="G14" s="40">
        <f t="shared" si="2"/>
        <v>33.84196810143436</v>
      </c>
      <c r="H14" s="40">
        <f t="shared" si="3"/>
        <v>270.7357448114749</v>
      </c>
      <c r="I14" s="19">
        <f t="shared" si="4"/>
        <v>3600</v>
      </c>
      <c r="J14" s="40">
        <f t="shared" si="5"/>
        <v>2436.621703303274</v>
      </c>
    </row>
    <row r="15" spans="1:10" ht="10.5">
      <c r="A15" s="19">
        <f t="shared" si="6"/>
        <v>50</v>
      </c>
      <c r="C15" s="152">
        <v>9</v>
      </c>
      <c r="D15" s="19">
        <f t="shared" si="7"/>
        <v>50</v>
      </c>
      <c r="E15" s="19">
        <f t="shared" si="0"/>
        <v>450</v>
      </c>
      <c r="F15" s="39">
        <f t="shared" si="1"/>
        <v>0.6446089162177973</v>
      </c>
      <c r="G15" s="40">
        <f t="shared" si="2"/>
        <v>32.23044581088986</v>
      </c>
      <c r="H15" s="40">
        <f t="shared" si="3"/>
        <v>290.07401229800877</v>
      </c>
      <c r="I15" s="19">
        <f t="shared" si="4"/>
        <v>4500</v>
      </c>
      <c r="J15" s="40">
        <f t="shared" si="5"/>
        <v>2900.7401229800876</v>
      </c>
    </row>
    <row r="16" spans="1:10" ht="10.5">
      <c r="A16" s="19">
        <f>D16</f>
        <v>1050</v>
      </c>
      <c r="C16" s="152">
        <v>10</v>
      </c>
      <c r="D16" s="19">
        <v>1050</v>
      </c>
      <c r="E16" s="19">
        <f t="shared" si="0"/>
        <v>10500</v>
      </c>
      <c r="F16" s="39">
        <f t="shared" si="1"/>
        <v>0.6139132535407593</v>
      </c>
      <c r="G16" s="40">
        <f t="shared" si="2"/>
        <v>644.6089162177973</v>
      </c>
      <c r="H16" s="40">
        <f t="shared" si="3"/>
        <v>6446.089162177973</v>
      </c>
      <c r="I16" s="19">
        <f t="shared" si="4"/>
        <v>115500</v>
      </c>
      <c r="J16" s="40">
        <f t="shared" si="5"/>
        <v>70906.9807839577</v>
      </c>
    </row>
    <row r="17" spans="3:10" ht="10.5">
      <c r="C17" s="38" t="s">
        <v>20</v>
      </c>
      <c r="D17" s="19"/>
      <c r="E17" s="19"/>
      <c r="G17" s="40">
        <f>SUM(G7:G16)</f>
        <v>1000</v>
      </c>
      <c r="H17" s="40">
        <f>SUM(H7:H16)</f>
        <v>8107.821675644052</v>
      </c>
      <c r="I17" s="40"/>
      <c r="J17" s="40">
        <f>SUM(J7:J16)</f>
        <v>82684.94388993128</v>
      </c>
    </row>
    <row r="18" spans="4:5" ht="10.5">
      <c r="D18" s="19"/>
      <c r="E18" s="19"/>
    </row>
    <row r="19" spans="4:10" ht="10.5">
      <c r="D19" s="19"/>
      <c r="E19" s="19"/>
      <c r="H19" s="41" t="s">
        <v>21</v>
      </c>
      <c r="J19" s="41" t="s">
        <v>21</v>
      </c>
    </row>
    <row r="20" spans="2:10" s="34" customFormat="1" ht="10.5">
      <c r="B20" s="147"/>
      <c r="C20" s="6"/>
      <c r="D20" s="6"/>
      <c r="E20" s="6"/>
      <c r="F20" s="6"/>
      <c r="G20" s="6"/>
      <c r="H20" s="41" t="s">
        <v>22</v>
      </c>
      <c r="I20" s="6"/>
      <c r="J20" s="41" t="s">
        <v>22</v>
      </c>
    </row>
    <row r="21" spans="2:10" s="34" customFormat="1" ht="10.5">
      <c r="B21" s="147"/>
      <c r="C21" s="6"/>
      <c r="D21" s="6"/>
      <c r="E21" s="6"/>
      <c r="F21" s="6"/>
      <c r="G21" s="6"/>
      <c r="H21" s="6">
        <f>1+A2</f>
        <v>1.05</v>
      </c>
      <c r="I21" s="6"/>
      <c r="J21" s="6" t="s">
        <v>88</v>
      </c>
    </row>
    <row r="22" spans="2:10" s="38" customFormat="1" ht="10.5">
      <c r="B22" s="149"/>
      <c r="C22" s="6"/>
      <c r="D22" s="6"/>
      <c r="E22" s="6"/>
      <c r="F22" s="6"/>
      <c r="G22" s="6"/>
      <c r="H22" s="38" t="s">
        <v>23</v>
      </c>
      <c r="I22" s="6"/>
      <c r="J22" s="38" t="s">
        <v>23</v>
      </c>
    </row>
    <row r="23" spans="7:10" ht="10.5">
      <c r="G23" s="38" t="s">
        <v>24</v>
      </c>
      <c r="H23" s="40">
        <f>H17/H21</f>
        <v>7721.734929184811</v>
      </c>
      <c r="I23" s="38" t="s">
        <v>25</v>
      </c>
      <c r="J23" s="40">
        <f>J17/H21/H21</f>
        <v>74997.68153281747</v>
      </c>
    </row>
    <row r="24" spans="7:10" ht="10.5">
      <c r="G24" s="38"/>
      <c r="H24" s="40"/>
      <c r="I24" s="38"/>
      <c r="J24" s="40"/>
    </row>
    <row r="25" spans="6:10" ht="10.5">
      <c r="F25" s="150"/>
      <c r="G25" s="151" t="s">
        <v>89</v>
      </c>
      <c r="H25" s="64">
        <f>-H23/A6*H21</f>
        <v>8.107821675644054</v>
      </c>
      <c r="I25" s="34" t="s">
        <v>90</v>
      </c>
      <c r="J25" s="64">
        <f>-J23/(A6)</f>
        <v>74.99768153281748</v>
      </c>
    </row>
    <row r="30" spans="2:6" ht="15.75">
      <c r="B30" s="154">
        <f>1000-7721.73*0.0025</f>
        <v>980.695675</v>
      </c>
      <c r="F30" s="6">
        <f>0.35539*4.68+0.64461*10</f>
        <v>8.1093252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83"/>
  <sheetViews>
    <sheetView zoomScalePageLayoutView="0" workbookViewId="0" topLeftCell="A9">
      <pane ySplit="3705" topLeftCell="A278" activePane="bottomLeft" state="split"/>
      <selection pane="topLeft" activeCell="A267" sqref="A267"/>
      <selection pane="bottomLeft" activeCell="A289" sqref="A289"/>
    </sheetView>
  </sheetViews>
  <sheetFormatPr defaultColWidth="11" defaultRowHeight="15"/>
  <cols>
    <col min="1" max="1" width="9.8984375" style="5" customWidth="1"/>
    <col min="2" max="3" width="8.09765625" style="6" customWidth="1"/>
    <col min="4" max="4" width="8.5" style="6" customWidth="1"/>
    <col min="5" max="5" width="9.3984375" style="6" customWidth="1"/>
    <col min="6" max="7" width="8.5" style="6" customWidth="1"/>
    <col min="8" max="8" width="9.5" style="6" customWidth="1"/>
    <col min="9" max="9" width="9.3984375" style="6" customWidth="1"/>
    <col min="10" max="13" width="11" style="6" customWidth="1"/>
    <col min="14" max="14" width="3.59765625" style="6" customWidth="1"/>
    <col min="15" max="15" width="6.69921875" style="6" customWidth="1"/>
    <col min="16" max="16" width="7.19921875" style="6" customWidth="1"/>
    <col min="17" max="17" width="7.8984375" style="6" customWidth="1"/>
    <col min="18" max="20" width="7.19921875" style="6" customWidth="1"/>
    <col min="21" max="21" width="8.3984375" style="6" customWidth="1"/>
    <col min="22" max="22" width="11" style="6" customWidth="1"/>
    <col min="23" max="23" width="4.5" style="6" customWidth="1"/>
    <col min="24" max="39" width="5.69921875" style="6" customWidth="1"/>
    <col min="40" max="16384" width="11" style="6" customWidth="1"/>
  </cols>
  <sheetData>
    <row r="1" spans="1:11" ht="10.5">
      <c r="A1" s="5" t="s">
        <v>0</v>
      </c>
      <c r="B1" s="6">
        <v>1</v>
      </c>
      <c r="C1" s="6">
        <f aca="true" t="shared" si="0" ref="C1:K1">B1+1</f>
        <v>2</v>
      </c>
      <c r="D1" s="6">
        <f t="shared" si="0"/>
        <v>3</v>
      </c>
      <c r="E1" s="6">
        <f t="shared" si="0"/>
        <v>4</v>
      </c>
      <c r="F1" s="6">
        <f t="shared" si="0"/>
        <v>5</v>
      </c>
      <c r="G1" s="6">
        <f t="shared" si="0"/>
        <v>6</v>
      </c>
      <c r="H1" s="6">
        <f t="shared" si="0"/>
        <v>7</v>
      </c>
      <c r="I1" s="6">
        <f t="shared" si="0"/>
        <v>8</v>
      </c>
      <c r="J1" s="6">
        <f t="shared" si="0"/>
        <v>9</v>
      </c>
      <c r="K1" s="6">
        <f t="shared" si="0"/>
        <v>10</v>
      </c>
    </row>
    <row r="2" spans="2:11" ht="10.5">
      <c r="B2" s="6">
        <v>50</v>
      </c>
      <c r="C2" s="6">
        <v>50</v>
      </c>
      <c r="D2" s="6">
        <v>50</v>
      </c>
      <c r="E2" s="6">
        <v>50</v>
      </c>
      <c r="F2" s="6">
        <v>50</v>
      </c>
      <c r="G2" s="6">
        <v>50</v>
      </c>
      <c r="H2" s="6">
        <v>50</v>
      </c>
      <c r="I2" s="6">
        <v>50</v>
      </c>
      <c r="J2" s="6">
        <v>50</v>
      </c>
      <c r="K2" s="6">
        <v>1050</v>
      </c>
    </row>
    <row r="3" spans="15:40" ht="10.5">
      <c r="O3" s="7" t="s">
        <v>50</v>
      </c>
      <c r="P3" s="8">
        <v>0.05</v>
      </c>
      <c r="Q3" s="9">
        <v>0.05</v>
      </c>
      <c r="R3" s="8">
        <v>0.07</v>
      </c>
      <c r="S3" s="9">
        <v>0.07</v>
      </c>
      <c r="T3" s="8">
        <v>0.03</v>
      </c>
      <c r="U3" s="9">
        <v>0.03</v>
      </c>
      <c r="W3" s="111" t="s">
        <v>1</v>
      </c>
      <c r="X3" s="146">
        <v>0.02</v>
      </c>
      <c r="Y3" s="146">
        <v>0.03</v>
      </c>
      <c r="Z3" s="146">
        <v>0.04</v>
      </c>
      <c r="AA3" s="146">
        <v>0.0499</v>
      </c>
      <c r="AB3" s="146">
        <v>0.05</v>
      </c>
      <c r="AC3" s="146">
        <v>0.0501</v>
      </c>
      <c r="AD3" s="146">
        <v>0.0525</v>
      </c>
      <c r="AE3" s="146">
        <v>0.055</v>
      </c>
      <c r="AF3" s="146">
        <v>0.06</v>
      </c>
      <c r="AG3" s="146">
        <v>0.07</v>
      </c>
      <c r="AH3" s="146">
        <v>0.08</v>
      </c>
      <c r="AI3" s="146">
        <v>0.09</v>
      </c>
      <c r="AJ3" s="146">
        <v>0.1</v>
      </c>
      <c r="AK3" s="146">
        <v>0.12</v>
      </c>
      <c r="AL3" s="146">
        <v>0.13</v>
      </c>
      <c r="AM3" s="146">
        <v>0.14</v>
      </c>
      <c r="AN3" s="146">
        <v>0.15</v>
      </c>
    </row>
    <row r="4" spans="1:40" ht="12">
      <c r="A4" s="5" t="s">
        <v>1</v>
      </c>
      <c r="N4" s="10" t="s">
        <v>49</v>
      </c>
      <c r="O4" s="11" t="s">
        <v>5</v>
      </c>
      <c r="P4" s="12" t="s">
        <v>51</v>
      </c>
      <c r="Q4" s="13" t="s">
        <v>48</v>
      </c>
      <c r="R4" s="12" t="s">
        <v>51</v>
      </c>
      <c r="S4" s="13" t="s">
        <v>47</v>
      </c>
      <c r="T4" s="12" t="s">
        <v>51</v>
      </c>
      <c r="U4" s="13" t="s">
        <v>46</v>
      </c>
      <c r="W4" s="111" t="s">
        <v>2</v>
      </c>
      <c r="X4" s="112">
        <f>NPV(X3,$B2:$K2)</f>
        <v>1269.477550187267</v>
      </c>
      <c r="Y4" s="112">
        <f aca="true" t="shared" si="1" ref="Y4:AN4">NPV(Y3,$B2:$K2)</f>
        <v>1170.6040567355165</v>
      </c>
      <c r="Z4" s="112">
        <f t="shared" si="1"/>
        <v>1081.10895779355</v>
      </c>
      <c r="AA4" s="112">
        <f t="shared" si="1"/>
        <v>1000.772548618823</v>
      </c>
      <c r="AB4" s="112">
        <f t="shared" si="1"/>
        <v>999.9999999999998</v>
      </c>
      <c r="AC4" s="112">
        <f t="shared" si="1"/>
        <v>999.2282013580751</v>
      </c>
      <c r="AD4" s="112">
        <f t="shared" si="1"/>
        <v>980.9278988194934</v>
      </c>
      <c r="AE4" s="112">
        <f t="shared" si="1"/>
        <v>962.3118708570554</v>
      </c>
      <c r="AF4" s="112">
        <f t="shared" si="1"/>
        <v>926.3991294858527</v>
      </c>
      <c r="AG4" s="112">
        <f t="shared" si="1"/>
        <v>859.5283691813474</v>
      </c>
      <c r="AH4" s="112">
        <f t="shared" si="1"/>
        <v>798.6975580317562</v>
      </c>
      <c r="AI4" s="112">
        <f t="shared" si="1"/>
        <v>743.2936919536393</v>
      </c>
      <c r="AJ4" s="112">
        <f t="shared" si="1"/>
        <v>692.7716447147654</v>
      </c>
      <c r="AK4" s="112">
        <f t="shared" si="1"/>
        <v>604.484388011239</v>
      </c>
      <c r="AL4" s="112">
        <f t="shared" si="1"/>
        <v>565.9005219237698</v>
      </c>
      <c r="AM4" s="112">
        <f t="shared" si="1"/>
        <v>530.5495918335774</v>
      </c>
      <c r="AN4" s="112">
        <f t="shared" si="1"/>
        <v>498.12313741457734</v>
      </c>
    </row>
    <row r="5" spans="1:32" ht="10.5">
      <c r="A5" s="5" t="s">
        <v>1</v>
      </c>
      <c r="B5" s="6" t="s">
        <v>2</v>
      </c>
      <c r="D5" s="5" t="s">
        <v>1</v>
      </c>
      <c r="N5" s="14" t="s">
        <v>12</v>
      </c>
      <c r="O5" s="15" t="s">
        <v>13</v>
      </c>
      <c r="P5" s="16" t="s">
        <v>14</v>
      </c>
      <c r="Q5" s="17" t="s">
        <v>15</v>
      </c>
      <c r="R5" s="16" t="s">
        <v>16</v>
      </c>
      <c r="S5" s="17" t="s">
        <v>17</v>
      </c>
      <c r="T5" s="16" t="s">
        <v>18</v>
      </c>
      <c r="U5" s="17" t="s">
        <v>19</v>
      </c>
      <c r="AA5" s="40">
        <f>AB4-AA4</f>
        <v>-0.7725486188231798</v>
      </c>
      <c r="AC5" s="40">
        <f>AB4-AC4</f>
        <v>0.7717986419246472</v>
      </c>
      <c r="AD5" s="40"/>
      <c r="AE5" s="40">
        <f>AB4-AE4</f>
        <v>37.688129142944376</v>
      </c>
      <c r="AF5" s="40">
        <f>AB4-AF4</f>
        <v>73.60087051414712</v>
      </c>
    </row>
    <row r="6" spans="1:21" ht="10.5">
      <c r="A6" s="18">
        <v>0.02</v>
      </c>
      <c r="B6" s="19">
        <f aca="true" t="shared" si="2" ref="B6:B37">NPV(A6,B$2:K$2)</f>
        <v>1269.477550187267</v>
      </c>
      <c r="D6" s="5"/>
      <c r="E6" s="6" t="s">
        <v>2</v>
      </c>
      <c r="N6" s="10">
        <v>1</v>
      </c>
      <c r="O6" s="20">
        <v>50</v>
      </c>
      <c r="P6" s="21">
        <f aca="true" t="shared" si="3" ref="P6:P15">1/(1+P$3)^$N6</f>
        <v>0.9523809523809523</v>
      </c>
      <c r="Q6" s="22">
        <f aca="true" t="shared" si="4" ref="Q6:Q15">O6*P6</f>
        <v>47.61904761904761</v>
      </c>
      <c r="R6" s="21">
        <f aca="true" t="shared" si="5" ref="R6:R15">1/(1+R$3)^$N6</f>
        <v>0.9345794392523364</v>
      </c>
      <c r="S6" s="22">
        <f aca="true" t="shared" si="6" ref="S6:S15">O6*R6</f>
        <v>46.728971962616825</v>
      </c>
      <c r="T6" s="21">
        <f aca="true" t="shared" si="7" ref="T6:T15">1/(1+T$3)^$N6</f>
        <v>0.970873786407767</v>
      </c>
      <c r="U6" s="22">
        <f aca="true" t="shared" si="8" ref="U6:U15">O6*T6</f>
        <v>48.54368932038835</v>
      </c>
    </row>
    <row r="7" spans="1:21" ht="10.5">
      <c r="A7" s="18">
        <f aca="true" t="shared" si="9" ref="A7:A38">A6+0.005</f>
        <v>0.025</v>
      </c>
      <c r="B7" s="19">
        <f t="shared" si="2"/>
        <v>1218.8015982742743</v>
      </c>
      <c r="D7" s="18">
        <v>0.05</v>
      </c>
      <c r="E7" s="19">
        <f aca="true" t="shared" si="10" ref="E7:E38">NPV(D7,B$2:K$2)</f>
        <v>999.9999999999998</v>
      </c>
      <c r="N7" s="23">
        <v>2</v>
      </c>
      <c r="O7" s="24">
        <v>50</v>
      </c>
      <c r="P7" s="25">
        <f t="shared" si="3"/>
        <v>0.9070294784580498</v>
      </c>
      <c r="Q7" s="26">
        <f t="shared" si="4"/>
        <v>45.35147392290249</v>
      </c>
      <c r="R7" s="25">
        <f t="shared" si="5"/>
        <v>0.8734387282732116</v>
      </c>
      <c r="S7" s="26">
        <f t="shared" si="6"/>
        <v>43.671936413660575</v>
      </c>
      <c r="T7" s="25">
        <f t="shared" si="7"/>
        <v>0.9425959091337544</v>
      </c>
      <c r="U7" s="26">
        <f t="shared" si="8"/>
        <v>47.12979545668772</v>
      </c>
    </row>
    <row r="8" spans="1:21" ht="10.5">
      <c r="A8" s="18">
        <f t="shared" si="9"/>
        <v>0.030000000000000002</v>
      </c>
      <c r="B8" s="19">
        <f t="shared" si="2"/>
        <v>1170.6040567355165</v>
      </c>
      <c r="D8" s="18">
        <f aca="true" t="shared" si="11" ref="D8:D39">D7+0.001</f>
        <v>0.051000000000000004</v>
      </c>
      <c r="E8" s="19">
        <f t="shared" si="10"/>
        <v>992.3156268705368</v>
      </c>
      <c r="N8" s="23">
        <v>3</v>
      </c>
      <c r="O8" s="24">
        <v>50</v>
      </c>
      <c r="P8" s="25">
        <f t="shared" si="3"/>
        <v>0.863837598531476</v>
      </c>
      <c r="Q8" s="26">
        <f t="shared" si="4"/>
        <v>43.1918799265738</v>
      </c>
      <c r="R8" s="25">
        <f t="shared" si="5"/>
        <v>0.8162978768908519</v>
      </c>
      <c r="S8" s="26">
        <f t="shared" si="6"/>
        <v>40.814893844542596</v>
      </c>
      <c r="T8" s="25">
        <f t="shared" si="7"/>
        <v>0.9151416593531596</v>
      </c>
      <c r="U8" s="26">
        <f t="shared" si="8"/>
        <v>45.75708296765798</v>
      </c>
    </row>
    <row r="9" spans="1:21" ht="10.5">
      <c r="A9" s="18">
        <f t="shared" si="9"/>
        <v>0.035</v>
      </c>
      <c r="B9" s="19">
        <f t="shared" si="2"/>
        <v>1124.7490798386702</v>
      </c>
      <c r="D9" s="18">
        <f t="shared" si="11"/>
        <v>0.052000000000000005</v>
      </c>
      <c r="E9" s="19">
        <f t="shared" si="10"/>
        <v>984.705432475875</v>
      </c>
      <c r="N9" s="23">
        <v>4</v>
      </c>
      <c r="O9" s="24">
        <v>50</v>
      </c>
      <c r="P9" s="25">
        <f t="shared" si="3"/>
        <v>0.822702474791882</v>
      </c>
      <c r="Q9" s="26">
        <f t="shared" si="4"/>
        <v>41.1351237395941</v>
      </c>
      <c r="R9" s="25">
        <f t="shared" si="5"/>
        <v>0.7628952120475252</v>
      </c>
      <c r="S9" s="26">
        <f t="shared" si="6"/>
        <v>38.14476060237626</v>
      </c>
      <c r="T9" s="25">
        <f t="shared" si="7"/>
        <v>0.888487047915689</v>
      </c>
      <c r="U9" s="26">
        <f t="shared" si="8"/>
        <v>44.42435239578445</v>
      </c>
    </row>
    <row r="10" spans="1:21" ht="10.5">
      <c r="A10" s="18">
        <f t="shared" si="9"/>
        <v>0.04</v>
      </c>
      <c r="B10" s="19">
        <f t="shared" si="2"/>
        <v>1081.10895779355</v>
      </c>
      <c r="D10" s="18">
        <f t="shared" si="11"/>
        <v>0.053000000000000005</v>
      </c>
      <c r="E10" s="19">
        <f t="shared" si="10"/>
        <v>977.1686068849065</v>
      </c>
      <c r="N10" s="23">
        <v>5</v>
      </c>
      <c r="O10" s="24">
        <v>50</v>
      </c>
      <c r="P10" s="25">
        <f t="shared" si="3"/>
        <v>0.783526166468459</v>
      </c>
      <c r="Q10" s="26">
        <f t="shared" si="4"/>
        <v>39.17630832342295</v>
      </c>
      <c r="R10" s="25">
        <f t="shared" si="5"/>
        <v>0.7129861794836684</v>
      </c>
      <c r="S10" s="26">
        <f t="shared" si="6"/>
        <v>35.64930897418342</v>
      </c>
      <c r="T10" s="25">
        <f t="shared" si="7"/>
        <v>0.8626087843841641</v>
      </c>
      <c r="U10" s="26">
        <f t="shared" si="8"/>
        <v>43.130439219208206</v>
      </c>
    </row>
    <row r="11" spans="1:21" ht="10.5">
      <c r="A11" s="18">
        <f t="shared" si="9"/>
        <v>0.045</v>
      </c>
      <c r="B11" s="19">
        <f t="shared" si="2"/>
        <v>1039.5635908855513</v>
      </c>
      <c r="D11" s="18">
        <f t="shared" si="11"/>
        <v>0.054000000000000006</v>
      </c>
      <c r="E11" s="19">
        <f t="shared" si="10"/>
        <v>969.7043498852975</v>
      </c>
      <c r="N11" s="23">
        <v>6</v>
      </c>
      <c r="O11" s="24">
        <v>50</v>
      </c>
      <c r="P11" s="25">
        <f t="shared" si="3"/>
        <v>0.7462153966366276</v>
      </c>
      <c r="Q11" s="26">
        <f t="shared" si="4"/>
        <v>37.31076983183138</v>
      </c>
      <c r="R11" s="25">
        <f t="shared" si="5"/>
        <v>0.6663422238165125</v>
      </c>
      <c r="S11" s="26">
        <f t="shared" si="6"/>
        <v>33.31711119082563</v>
      </c>
      <c r="T11" s="25">
        <f t="shared" si="7"/>
        <v>0.8374842566836544</v>
      </c>
      <c r="U11" s="26">
        <f t="shared" si="8"/>
        <v>41.87421283418272</v>
      </c>
    </row>
    <row r="12" spans="1:21" ht="10.5">
      <c r="A12" s="18">
        <f t="shared" si="9"/>
        <v>0.049999999999999996</v>
      </c>
      <c r="B12" s="19">
        <f t="shared" si="2"/>
        <v>999.9999999999998</v>
      </c>
      <c r="D12" s="18">
        <f t="shared" si="11"/>
        <v>0.05500000000000001</v>
      </c>
      <c r="E12" s="19">
        <f t="shared" si="10"/>
        <v>962.3118708570554</v>
      </c>
      <c r="N12" s="23">
        <v>7</v>
      </c>
      <c r="O12" s="24">
        <v>50</v>
      </c>
      <c r="P12" s="25">
        <f t="shared" si="3"/>
        <v>0.7106813301301215</v>
      </c>
      <c r="Q12" s="26">
        <f t="shared" si="4"/>
        <v>35.53406650650607</v>
      </c>
      <c r="R12" s="25">
        <f t="shared" si="5"/>
        <v>0.6227497418845911</v>
      </c>
      <c r="S12" s="26">
        <f t="shared" si="6"/>
        <v>31.137487094229556</v>
      </c>
      <c r="T12" s="25">
        <f t="shared" si="7"/>
        <v>0.8130915113433538</v>
      </c>
      <c r="U12" s="26">
        <f t="shared" si="8"/>
        <v>40.65457556716769</v>
      </c>
    </row>
    <row r="13" spans="1:21" ht="10.5">
      <c r="A13" s="18">
        <f t="shared" si="9"/>
        <v>0.05499999999999999</v>
      </c>
      <c r="B13" s="19">
        <f t="shared" si="2"/>
        <v>962.3118708570554</v>
      </c>
      <c r="D13" s="18">
        <f t="shared" si="11"/>
        <v>0.05600000000000001</v>
      </c>
      <c r="E13" s="19">
        <f t="shared" si="10"/>
        <v>954.9903886478373</v>
      </c>
      <c r="N13" s="23">
        <v>8</v>
      </c>
      <c r="O13" s="24">
        <v>50</v>
      </c>
      <c r="P13" s="25">
        <f t="shared" si="3"/>
        <v>0.6768393620286872</v>
      </c>
      <c r="Q13" s="26">
        <f t="shared" si="4"/>
        <v>33.84196810143436</v>
      </c>
      <c r="R13" s="25">
        <f t="shared" si="5"/>
        <v>0.5820091045650384</v>
      </c>
      <c r="S13" s="26">
        <f t="shared" si="6"/>
        <v>29.10045522825192</v>
      </c>
      <c r="T13" s="25">
        <f t="shared" si="7"/>
        <v>0.7894092343139357</v>
      </c>
      <c r="U13" s="26">
        <f t="shared" si="8"/>
        <v>39.470461715696786</v>
      </c>
    </row>
    <row r="14" spans="1:21" ht="10.5">
      <c r="A14" s="18">
        <f t="shared" si="9"/>
        <v>0.05999999999999999</v>
      </c>
      <c r="B14" s="19">
        <f t="shared" si="2"/>
        <v>926.3991294858527</v>
      </c>
      <c r="D14" s="18">
        <f t="shared" si="11"/>
        <v>0.05700000000000001</v>
      </c>
      <c r="E14" s="19">
        <f t="shared" si="10"/>
        <v>947.7391314500269</v>
      </c>
      <c r="N14" s="23">
        <v>9</v>
      </c>
      <c r="O14" s="24">
        <v>50</v>
      </c>
      <c r="P14" s="25">
        <f t="shared" si="3"/>
        <v>0.6446089162177973</v>
      </c>
      <c r="Q14" s="26">
        <f t="shared" si="4"/>
        <v>32.23044581088986</v>
      </c>
      <c r="R14" s="25">
        <f t="shared" si="5"/>
        <v>0.5439337425841481</v>
      </c>
      <c r="S14" s="26">
        <f t="shared" si="6"/>
        <v>27.196687129207405</v>
      </c>
      <c r="T14" s="25">
        <f t="shared" si="7"/>
        <v>0.766416732343627</v>
      </c>
      <c r="U14" s="26">
        <f t="shared" si="8"/>
        <v>38.32083661718135</v>
      </c>
    </row>
    <row r="15" spans="1:21" ht="10.5">
      <c r="A15" s="18">
        <f t="shared" si="9"/>
        <v>0.06499999999999999</v>
      </c>
      <c r="B15" s="19">
        <f t="shared" si="2"/>
        <v>892.1675466585839</v>
      </c>
      <c r="D15" s="18">
        <f t="shared" si="11"/>
        <v>0.05800000000000001</v>
      </c>
      <c r="E15" s="19">
        <f t="shared" si="10"/>
        <v>940.5573366795029</v>
      </c>
      <c r="N15" s="14">
        <v>10</v>
      </c>
      <c r="O15" s="27">
        <v>1050</v>
      </c>
      <c r="P15" s="28">
        <f t="shared" si="3"/>
        <v>0.6139132535407593</v>
      </c>
      <c r="Q15" s="29">
        <f t="shared" si="4"/>
        <v>644.6089162177973</v>
      </c>
      <c r="R15" s="28">
        <f t="shared" si="5"/>
        <v>0.5083492921347178</v>
      </c>
      <c r="S15" s="29">
        <f t="shared" si="6"/>
        <v>533.7667567414537</v>
      </c>
      <c r="T15" s="28">
        <f t="shared" si="7"/>
        <v>0.7440939148967252</v>
      </c>
      <c r="U15" s="29">
        <f t="shared" si="8"/>
        <v>781.2986106415614</v>
      </c>
    </row>
    <row r="16" spans="1:21" ht="10.5">
      <c r="A16" s="18">
        <f t="shared" si="9"/>
        <v>0.06999999999999999</v>
      </c>
      <c r="B16" s="19">
        <f t="shared" si="2"/>
        <v>859.5283691813474</v>
      </c>
      <c r="D16" s="18">
        <f t="shared" si="11"/>
        <v>0.05900000000000001</v>
      </c>
      <c r="E16" s="19">
        <f t="shared" si="10"/>
        <v>933.4442508561241</v>
      </c>
      <c r="N16" s="30" t="s">
        <v>45</v>
      </c>
      <c r="O16" s="31"/>
      <c r="P16" s="32"/>
      <c r="Q16" s="33">
        <f>SUM(Q6:Q15)</f>
        <v>1000</v>
      </c>
      <c r="R16" s="32"/>
      <c r="S16" s="33">
        <f>SUM(S6:S15)</f>
        <v>859.5283691813479</v>
      </c>
      <c r="T16" s="32"/>
      <c r="U16" s="33">
        <f>SUM(U6:U15)</f>
        <v>1170.6040567355167</v>
      </c>
    </row>
    <row r="17" spans="1:5" ht="10.5">
      <c r="A17" s="18">
        <f t="shared" si="9"/>
        <v>0.075</v>
      </c>
      <c r="B17" s="19">
        <f t="shared" si="2"/>
        <v>828.3979761004881</v>
      </c>
      <c r="D17" s="18">
        <f t="shared" si="11"/>
        <v>0.06000000000000001</v>
      </c>
      <c r="E17" s="19">
        <f t="shared" si="10"/>
        <v>926.3991294858527</v>
      </c>
    </row>
    <row r="18" spans="1:5" ht="10.5">
      <c r="A18" s="18">
        <f t="shared" si="9"/>
        <v>0.08</v>
      </c>
      <c r="B18" s="19">
        <f t="shared" si="2"/>
        <v>798.6975580317562</v>
      </c>
      <c r="D18" s="18">
        <f t="shared" si="11"/>
        <v>0.06100000000000001</v>
      </c>
      <c r="E18" s="19">
        <f t="shared" si="10"/>
        <v>919.421236944546</v>
      </c>
    </row>
    <row r="19" spans="1:5" ht="10.5">
      <c r="A19" s="18">
        <f t="shared" si="9"/>
        <v>0.085</v>
      </c>
      <c r="B19" s="19">
        <f t="shared" si="2"/>
        <v>770.3528179563687</v>
      </c>
      <c r="D19" s="18">
        <f t="shared" si="11"/>
        <v>0.06200000000000001</v>
      </c>
      <c r="E19" s="19">
        <f t="shared" si="10"/>
        <v>912.5098463633373</v>
      </c>
    </row>
    <row r="20" spans="1:5" ht="10.5">
      <c r="A20" s="18">
        <f t="shared" si="9"/>
        <v>0.09000000000000001</v>
      </c>
      <c r="B20" s="19">
        <f t="shared" si="2"/>
        <v>743.2936919536393</v>
      </c>
      <c r="D20" s="18">
        <f t="shared" si="11"/>
        <v>0.06300000000000001</v>
      </c>
      <c r="E20" s="19">
        <f t="shared" si="10"/>
        <v>905.6642395156344</v>
      </c>
    </row>
    <row r="21" spans="1:21" ht="10.5">
      <c r="A21" s="18">
        <f t="shared" si="9"/>
        <v>0.09500000000000001</v>
      </c>
      <c r="B21" s="19">
        <f t="shared" si="2"/>
        <v>717.4540884555265</v>
      </c>
      <c r="D21" s="18">
        <f t="shared" si="11"/>
        <v>0.06400000000000002</v>
      </c>
      <c r="E21" s="19">
        <f t="shared" si="10"/>
        <v>898.8837067056643</v>
      </c>
      <c r="O21" s="7" t="s">
        <v>50</v>
      </c>
      <c r="P21" s="113">
        <v>0.05</v>
      </c>
      <c r="Q21" s="114">
        <v>0.05</v>
      </c>
      <c r="R21" s="113">
        <v>0.0501</v>
      </c>
      <c r="S21" s="114">
        <v>0.0501</v>
      </c>
      <c r="T21" s="113">
        <v>0.0499</v>
      </c>
      <c r="U21" s="114">
        <v>0.0499</v>
      </c>
    </row>
    <row r="22" spans="1:21" ht="12">
      <c r="A22" s="18">
        <f t="shared" si="9"/>
        <v>0.10000000000000002</v>
      </c>
      <c r="B22" s="19">
        <f t="shared" si="2"/>
        <v>692.7716447147654</v>
      </c>
      <c r="D22" s="18">
        <f t="shared" si="11"/>
        <v>0.06500000000000002</v>
      </c>
      <c r="E22" s="19">
        <f t="shared" si="10"/>
        <v>892.1675466585839</v>
      </c>
      <c r="N22" s="10" t="s">
        <v>49</v>
      </c>
      <c r="O22" s="11" t="s">
        <v>5</v>
      </c>
      <c r="P22" s="12" t="s">
        <v>51</v>
      </c>
      <c r="Q22" s="13" t="s">
        <v>48</v>
      </c>
      <c r="R22" s="12" t="s">
        <v>51</v>
      </c>
      <c r="S22" s="13" t="s">
        <v>47</v>
      </c>
      <c r="T22" s="12" t="s">
        <v>51</v>
      </c>
      <c r="U22" s="13" t="s">
        <v>46</v>
      </c>
    </row>
    <row r="23" spans="1:21" ht="10.5">
      <c r="A23" s="18">
        <f t="shared" si="9"/>
        <v>0.10500000000000002</v>
      </c>
      <c r="B23" s="19">
        <f t="shared" si="2"/>
        <v>669.1874992762574</v>
      </c>
      <c r="D23" s="18">
        <f t="shared" si="11"/>
        <v>0.06600000000000002</v>
      </c>
      <c r="E23" s="19">
        <f t="shared" si="10"/>
        <v>885.5150664120926</v>
      </c>
      <c r="N23" s="14" t="s">
        <v>12</v>
      </c>
      <c r="O23" s="15" t="s">
        <v>13</v>
      </c>
      <c r="P23" s="16" t="s">
        <v>14</v>
      </c>
      <c r="Q23" s="17" t="s">
        <v>15</v>
      </c>
      <c r="R23" s="16" t="s">
        <v>16</v>
      </c>
      <c r="S23" s="17" t="s">
        <v>17</v>
      </c>
      <c r="T23" s="16" t="s">
        <v>18</v>
      </c>
      <c r="U23" s="17" t="s">
        <v>19</v>
      </c>
    </row>
    <row r="24" spans="1:21" ht="10.5">
      <c r="A24" s="18">
        <f t="shared" si="9"/>
        <v>0.11000000000000003</v>
      </c>
      <c r="B24" s="19">
        <f t="shared" si="2"/>
        <v>646.6460793315273</v>
      </c>
      <c r="D24" s="18">
        <f t="shared" si="11"/>
        <v>0.06700000000000002</v>
      </c>
      <c r="E24" s="19">
        <f t="shared" si="10"/>
        <v>878.9255812095661</v>
      </c>
      <c r="N24" s="10">
        <v>1</v>
      </c>
      <c r="O24" s="20">
        <v>50</v>
      </c>
      <c r="P24" s="21">
        <f>1/(1+P$21)^$N24</f>
        <v>0.9523809523809523</v>
      </c>
      <c r="Q24" s="117">
        <f aca="true" t="shared" si="12" ref="Q24:Q33">O24*P24</f>
        <v>47.61904761904761</v>
      </c>
      <c r="R24" s="21">
        <f>1/(1+R$21)^$N24</f>
        <v>0.9522902580706599</v>
      </c>
      <c r="S24" s="22">
        <f aca="true" t="shared" si="13" ref="S24:S33">O24*R24</f>
        <v>47.614512903533</v>
      </c>
      <c r="T24" s="118">
        <f>1/(1+T$21)^$N24</f>
        <v>0.9524716639679969</v>
      </c>
      <c r="U24" s="22">
        <f aca="true" t="shared" si="14" ref="U24:U33">O24*T24</f>
        <v>47.62358319839984</v>
      </c>
    </row>
    <row r="25" spans="1:21" ht="10.5">
      <c r="A25" s="18">
        <f t="shared" si="9"/>
        <v>0.11500000000000003</v>
      </c>
      <c r="B25" s="19">
        <f t="shared" si="2"/>
        <v>625.0949019192325</v>
      </c>
      <c r="D25" s="18">
        <f t="shared" si="11"/>
        <v>0.06800000000000002</v>
      </c>
      <c r="E25" s="19">
        <f t="shared" si="10"/>
        <v>872.3984143946466</v>
      </c>
      <c r="N25" s="23">
        <v>2</v>
      </c>
      <c r="O25" s="24">
        <v>50</v>
      </c>
      <c r="P25" s="25">
        <f aca="true" t="shared" si="15" ref="P25:P33">1/(1+P$21)^$N25</f>
        <v>0.9070294784580498</v>
      </c>
      <c r="Q25" s="116">
        <f t="shared" si="12"/>
        <v>45.35147392290249</v>
      </c>
      <c r="R25" s="25">
        <f aca="true" t="shared" si="16" ref="R25:R33">1/(1+R$21)^$N25</f>
        <v>0.9068567356162841</v>
      </c>
      <c r="S25" s="26">
        <f t="shared" si="13"/>
        <v>45.3428367808142</v>
      </c>
      <c r="T25" s="115">
        <f aca="true" t="shared" si="17" ref="T25:T33">1/(1+T$21)^$N25</f>
        <v>0.9072022706619648</v>
      </c>
      <c r="U25" s="26">
        <f t="shared" si="14"/>
        <v>45.36011353309824</v>
      </c>
    </row>
    <row r="26" spans="1:21" ht="10.5">
      <c r="A26" s="18">
        <f t="shared" si="9"/>
        <v>0.12000000000000004</v>
      </c>
      <c r="B26" s="19">
        <f t="shared" si="2"/>
        <v>604.484388011239</v>
      </c>
      <c r="D26" s="18">
        <f t="shared" si="11"/>
        <v>0.06900000000000002</v>
      </c>
      <c r="E26" s="19">
        <f t="shared" si="10"/>
        <v>865.9328973073104</v>
      </c>
      <c r="N26" s="23">
        <v>3</v>
      </c>
      <c r="O26" s="24">
        <v>50</v>
      </c>
      <c r="P26" s="25">
        <f t="shared" si="15"/>
        <v>0.863837598531476</v>
      </c>
      <c r="Q26" s="116">
        <f t="shared" si="12"/>
        <v>43.1918799265738</v>
      </c>
      <c r="R26" s="25">
        <f t="shared" si="16"/>
        <v>0.8635908347931475</v>
      </c>
      <c r="S26" s="26">
        <f t="shared" si="13"/>
        <v>43.179541739657374</v>
      </c>
      <c r="T26" s="115">
        <f t="shared" si="17"/>
        <v>0.8640844562929467</v>
      </c>
      <c r="U26" s="26">
        <f t="shared" si="14"/>
        <v>43.20422281464734</v>
      </c>
    </row>
    <row r="27" spans="1:21" ht="10.5">
      <c r="A27" s="18">
        <f t="shared" si="9"/>
        <v>0.12500000000000003</v>
      </c>
      <c r="B27" s="19">
        <f t="shared" si="2"/>
        <v>584.7676885944633</v>
      </c>
      <c r="D27" s="18">
        <f t="shared" si="11"/>
        <v>0.07000000000000002</v>
      </c>
      <c r="E27" s="19">
        <f t="shared" si="10"/>
        <v>859.5283691813474</v>
      </c>
      <c r="N27" s="23">
        <v>4</v>
      </c>
      <c r="O27" s="24">
        <v>50</v>
      </c>
      <c r="P27" s="25">
        <f t="shared" si="15"/>
        <v>0.822702474791882</v>
      </c>
      <c r="Q27" s="116">
        <f t="shared" si="12"/>
        <v>41.1351237395941</v>
      </c>
      <c r="R27" s="25">
        <f t="shared" si="16"/>
        <v>0.822389138932623</v>
      </c>
      <c r="S27" s="26">
        <f t="shared" si="13"/>
        <v>41.119456946631146</v>
      </c>
      <c r="T27" s="115">
        <f t="shared" si="17"/>
        <v>0.8230159598942248</v>
      </c>
      <c r="U27" s="26">
        <f t="shared" si="14"/>
        <v>41.15079799471124</v>
      </c>
    </row>
    <row r="28" spans="1:21" ht="10.5">
      <c r="A28" s="18">
        <f t="shared" si="9"/>
        <v>0.13000000000000003</v>
      </c>
      <c r="B28" s="19">
        <f t="shared" si="2"/>
        <v>565.9005219237689</v>
      </c>
      <c r="D28" s="18">
        <f t="shared" si="11"/>
        <v>0.07100000000000002</v>
      </c>
      <c r="E28" s="19">
        <f t="shared" si="10"/>
        <v>853.1841770432782</v>
      </c>
      <c r="N28" s="23">
        <v>5</v>
      </c>
      <c r="O28" s="24">
        <v>50</v>
      </c>
      <c r="P28" s="25">
        <f t="shared" si="15"/>
        <v>0.783526166468459</v>
      </c>
      <c r="Q28" s="116">
        <f t="shared" si="12"/>
        <v>39.17630832342295</v>
      </c>
      <c r="R28" s="25">
        <f t="shared" si="16"/>
        <v>0.7831531653486554</v>
      </c>
      <c r="S28" s="26">
        <f t="shared" si="13"/>
        <v>39.15765826743277</v>
      </c>
      <c r="T28" s="115">
        <f t="shared" si="17"/>
        <v>0.7838993807926705</v>
      </c>
      <c r="U28" s="26">
        <f t="shared" si="14"/>
        <v>39.19496903963353</v>
      </c>
    </row>
    <row r="29" spans="1:21" ht="10.5">
      <c r="A29" s="18">
        <f t="shared" si="9"/>
        <v>0.13500000000000004</v>
      </c>
      <c r="B29" s="19">
        <f t="shared" si="2"/>
        <v>547.8410211813647</v>
      </c>
      <c r="D29" s="18">
        <f t="shared" si="11"/>
        <v>0.07200000000000002</v>
      </c>
      <c r="E29" s="19">
        <f t="shared" si="10"/>
        <v>846.8996756126378</v>
      </c>
      <c r="N29" s="23">
        <v>6</v>
      </c>
      <c r="O29" s="24">
        <v>50</v>
      </c>
      <c r="P29" s="25">
        <f t="shared" si="15"/>
        <v>0.7462153966366276</v>
      </c>
      <c r="Q29" s="116">
        <f t="shared" si="12"/>
        <v>37.31076983183138</v>
      </c>
      <c r="R29" s="25">
        <f t="shared" si="16"/>
        <v>0.7457891299387251</v>
      </c>
      <c r="S29" s="26">
        <f t="shared" si="13"/>
        <v>37.28945649693626</v>
      </c>
      <c r="T29" s="115">
        <f t="shared" si="17"/>
        <v>0.7466419476070772</v>
      </c>
      <c r="U29" s="26">
        <f t="shared" si="14"/>
        <v>37.332097380353865</v>
      </c>
    </row>
    <row r="30" spans="1:21" ht="10.5">
      <c r="A30" s="18">
        <f t="shared" si="9"/>
        <v>0.14000000000000004</v>
      </c>
      <c r="B30" s="19">
        <f t="shared" si="2"/>
        <v>530.5495918335774</v>
      </c>
      <c r="D30" s="18">
        <f t="shared" si="11"/>
        <v>0.07300000000000002</v>
      </c>
      <c r="E30" s="19">
        <f t="shared" si="10"/>
        <v>840.6742272036572</v>
      </c>
      <c r="N30" s="23">
        <v>7</v>
      </c>
      <c r="O30" s="24">
        <v>50</v>
      </c>
      <c r="P30" s="25">
        <f t="shared" si="15"/>
        <v>0.7106813301301215</v>
      </c>
      <c r="Q30" s="116">
        <f t="shared" si="12"/>
        <v>35.53406650650607</v>
      </c>
      <c r="R30" s="25">
        <f t="shared" si="16"/>
        <v>0.7102077230156416</v>
      </c>
      <c r="S30" s="26">
        <f t="shared" si="13"/>
        <v>35.51038615078208</v>
      </c>
      <c r="T30" s="115">
        <f t="shared" si="17"/>
        <v>0.711155298225619</v>
      </c>
      <c r="U30" s="26">
        <f t="shared" si="14"/>
        <v>35.55776491128095</v>
      </c>
    </row>
    <row r="31" spans="1:21" ht="10.5">
      <c r="A31" s="18">
        <f t="shared" si="9"/>
        <v>0.14500000000000005</v>
      </c>
      <c r="B31" s="19">
        <f t="shared" si="2"/>
        <v>513.9887780271621</v>
      </c>
      <c r="D31" s="18">
        <f t="shared" si="11"/>
        <v>0.07400000000000002</v>
      </c>
      <c r="E31" s="19">
        <f t="shared" si="10"/>
        <v>834.5072016282726</v>
      </c>
      <c r="N31" s="23">
        <v>8</v>
      </c>
      <c r="O31" s="24">
        <v>50</v>
      </c>
      <c r="P31" s="25">
        <f t="shared" si="15"/>
        <v>0.6768393620286872</v>
      </c>
      <c r="Q31" s="116">
        <f t="shared" si="12"/>
        <v>33.84196810143436</v>
      </c>
      <c r="R31" s="25">
        <f t="shared" si="16"/>
        <v>0.676323895834341</v>
      </c>
      <c r="S31" s="26">
        <f t="shared" si="13"/>
        <v>33.81619479171705</v>
      </c>
      <c r="T31" s="115">
        <f t="shared" si="17"/>
        <v>0.6773552702406123</v>
      </c>
      <c r="U31" s="26">
        <f t="shared" si="14"/>
        <v>33.86776351203061</v>
      </c>
    </row>
    <row r="32" spans="1:21" ht="10.5">
      <c r="A32" s="18">
        <f t="shared" si="9"/>
        <v>0.15000000000000005</v>
      </c>
      <c r="B32" s="19">
        <f t="shared" si="2"/>
        <v>498.12313741457666</v>
      </c>
      <c r="D32" s="18">
        <f t="shared" si="11"/>
        <v>0.07500000000000002</v>
      </c>
      <c r="E32" s="19">
        <f t="shared" si="10"/>
        <v>828.3979761004881</v>
      </c>
      <c r="N32" s="23">
        <v>9</v>
      </c>
      <c r="O32" s="24">
        <v>50</v>
      </c>
      <c r="P32" s="25">
        <f t="shared" si="15"/>
        <v>0.6446089162177973</v>
      </c>
      <c r="Q32" s="116">
        <f t="shared" si="12"/>
        <v>32.23044581088986</v>
      </c>
      <c r="R32" s="25">
        <f t="shared" si="16"/>
        <v>0.6440566573034386</v>
      </c>
      <c r="S32" s="26">
        <f t="shared" si="13"/>
        <v>32.202832865171935</v>
      </c>
      <c r="T32" s="115">
        <f t="shared" si="17"/>
        <v>0.6451617013435682</v>
      </c>
      <c r="U32" s="26">
        <f t="shared" si="14"/>
        <v>32.25808506717841</v>
      </c>
    </row>
    <row r="33" spans="1:21" ht="10.5">
      <c r="A33" s="18">
        <f t="shared" si="9"/>
        <v>0.15500000000000005</v>
      </c>
      <c r="B33" s="19">
        <f t="shared" si="2"/>
        <v>482.919123841429</v>
      </c>
      <c r="D33" s="18">
        <f t="shared" si="11"/>
        <v>0.07600000000000003</v>
      </c>
      <c r="E33" s="19">
        <f t="shared" si="10"/>
        <v>822.3459351420317</v>
      </c>
      <c r="N33" s="14">
        <v>10</v>
      </c>
      <c r="O33" s="27">
        <v>1050</v>
      </c>
      <c r="P33" s="28">
        <f t="shared" si="15"/>
        <v>0.6139132535407593</v>
      </c>
      <c r="Q33" s="119">
        <f t="shared" si="12"/>
        <v>644.6089162177973</v>
      </c>
      <c r="R33" s="28">
        <f t="shared" si="16"/>
        <v>0.6133288803956183</v>
      </c>
      <c r="S33" s="29">
        <f t="shared" si="13"/>
        <v>643.9953244153992</v>
      </c>
      <c r="T33" s="120">
        <f t="shared" si="17"/>
        <v>0.6144982392071322</v>
      </c>
      <c r="U33" s="29">
        <f t="shared" si="14"/>
        <v>645.2231511674888</v>
      </c>
    </row>
    <row r="34" spans="1:21" ht="10.5">
      <c r="A34" s="18">
        <f t="shared" si="9"/>
        <v>0.16000000000000006</v>
      </c>
      <c r="B34" s="19">
        <f t="shared" si="2"/>
        <v>468.3449773696777</v>
      </c>
      <c r="D34" s="18">
        <f t="shared" si="11"/>
        <v>0.07700000000000003</v>
      </c>
      <c r="E34" s="19">
        <f t="shared" si="10"/>
        <v>816.3504704893217</v>
      </c>
      <c r="N34" s="30" t="s">
        <v>45</v>
      </c>
      <c r="O34" s="31"/>
      <c r="P34" s="32"/>
      <c r="Q34" s="33">
        <f>SUM(Q24:Q33)</f>
        <v>1000</v>
      </c>
      <c r="R34" s="32"/>
      <c r="S34" s="33">
        <f>SUM(S24:S33)</f>
        <v>999.228201358075</v>
      </c>
      <c r="T34" s="32"/>
      <c r="U34" s="33">
        <f>SUM(U24:U33)</f>
        <v>1000.7725486188228</v>
      </c>
    </row>
    <row r="35" spans="1:21" ht="10.5">
      <c r="A35" s="18">
        <f t="shared" si="9"/>
        <v>0.16500000000000006</v>
      </c>
      <c r="B35" s="19">
        <f t="shared" si="2"/>
        <v>454.3706211475885</v>
      </c>
      <c r="D35" s="18">
        <f t="shared" si="11"/>
        <v>0.07800000000000003</v>
      </c>
      <c r="E35" s="19">
        <f t="shared" si="10"/>
        <v>810.41098100169</v>
      </c>
      <c r="N35" s="7"/>
      <c r="O35" s="65" t="s">
        <v>32</v>
      </c>
      <c r="P35" s="65"/>
      <c r="Q35" s="65"/>
      <c r="R35" s="65"/>
      <c r="S35" s="63">
        <f>S34-Q34</f>
        <v>-0.7717986419249883</v>
      </c>
      <c r="T35" s="65"/>
      <c r="U35" s="64">
        <f>U34-Q34</f>
        <v>0.7725486188228388</v>
      </c>
    </row>
    <row r="36" spans="1:5" ht="10.5">
      <c r="A36" s="18">
        <f t="shared" si="9"/>
        <v>0.17000000000000007</v>
      </c>
      <c r="B36" s="19">
        <f t="shared" si="2"/>
        <v>440.96756467197895</v>
      </c>
      <c r="D36" s="18">
        <f t="shared" si="11"/>
        <v>0.07900000000000003</v>
      </c>
      <c r="E36" s="19">
        <f t="shared" si="10"/>
        <v>804.5268725708784</v>
      </c>
    </row>
    <row r="37" spans="1:5" ht="10.5">
      <c r="A37" s="18">
        <f t="shared" si="9"/>
        <v>0.17500000000000007</v>
      </c>
      <c r="B37" s="19">
        <f t="shared" si="2"/>
        <v>428.1088130203191</v>
      </c>
      <c r="D37" s="18">
        <f t="shared" si="11"/>
        <v>0.08000000000000003</v>
      </c>
      <c r="E37" s="19">
        <f t="shared" si="10"/>
        <v>798.6975580317562</v>
      </c>
    </row>
    <row r="38" spans="1:5" ht="10.5">
      <c r="A38" s="18">
        <f t="shared" si="9"/>
        <v>0.18000000000000008</v>
      </c>
      <c r="B38" s="19">
        <f aca="true" t="shared" si="18" ref="B38:B69">NPV(A38,B$2:K$2)</f>
        <v>415.76878165982606</v>
      </c>
      <c r="D38" s="18">
        <f t="shared" si="11"/>
        <v>0.08100000000000003</v>
      </c>
      <c r="E38" s="19">
        <f t="shared" si="10"/>
        <v>792.9224570742716</v>
      </c>
    </row>
    <row r="39" spans="1:5" ht="10.5">
      <c r="A39" s="18">
        <f aca="true" t="shared" si="19" ref="A39:A70">A38+0.005</f>
        <v>0.18500000000000008</v>
      </c>
      <c r="B39" s="19">
        <f t="shared" si="18"/>
        <v>403.9232164681561</v>
      </c>
      <c r="D39" s="18">
        <f t="shared" si="11"/>
        <v>0.08200000000000003</v>
      </c>
      <c r="E39" s="19">
        <f aca="true" t="shared" si="20" ref="E39:E70">NPV(D39,B$2:K$2)</f>
        <v>787.2009961565878</v>
      </c>
    </row>
    <row r="40" spans="1:5" ht="10.5">
      <c r="A40" s="18">
        <f t="shared" si="19"/>
        <v>0.19000000000000009</v>
      </c>
      <c r="B40" s="19">
        <f t="shared" si="18"/>
        <v>392.5491186256529</v>
      </c>
      <c r="D40" s="18">
        <f aca="true" t="shared" si="21" ref="D40:D71">D39+0.001</f>
        <v>0.08300000000000003</v>
      </c>
      <c r="E40" s="19">
        <f t="shared" si="20"/>
        <v>781.5326084194226</v>
      </c>
    </row>
    <row r="41" spans="1:21" ht="10.5">
      <c r="A41" s="18">
        <f t="shared" si="19"/>
        <v>0.1950000000000001</v>
      </c>
      <c r="B41" s="19">
        <f t="shared" si="18"/>
        <v>381.6246740626852</v>
      </c>
      <c r="D41" s="18">
        <f t="shared" si="21"/>
        <v>0.08400000000000003</v>
      </c>
      <c r="E41" s="19">
        <f t="shared" si="20"/>
        <v>775.9167336015322</v>
      </c>
      <c r="N41" s="121" t="s">
        <v>61</v>
      </c>
      <c r="O41" s="125"/>
      <c r="P41" s="126">
        <v>0.05</v>
      </c>
      <c r="Q41" s="126">
        <v>0.05</v>
      </c>
      <c r="R41" s="122">
        <v>0.07</v>
      </c>
      <c r="S41" s="123">
        <v>0.07</v>
      </c>
      <c r="T41" s="122">
        <v>0.03</v>
      </c>
      <c r="U41" s="123">
        <v>0.03</v>
      </c>
    </row>
    <row r="42" spans="1:21" ht="10.5">
      <c r="A42" s="18">
        <f t="shared" si="19"/>
        <v>0.2000000000000001</v>
      </c>
      <c r="B42" s="19">
        <f t="shared" si="18"/>
        <v>371.129187167384</v>
      </c>
      <c r="D42" s="18">
        <f t="shared" si="21"/>
        <v>0.08500000000000003</v>
      </c>
      <c r="E42" s="19">
        <f t="shared" si="20"/>
        <v>770.3528179563687</v>
      </c>
      <c r="N42" s="127" t="s">
        <v>33</v>
      </c>
      <c r="O42" s="128"/>
      <c r="P42" s="129">
        <f aca="true" t="shared" si="22" ref="P42:U42">(1+P41)^0.5-1</f>
        <v>0.02469507659595993</v>
      </c>
      <c r="Q42" s="129">
        <f t="shared" si="22"/>
        <v>0.02469507659595993</v>
      </c>
      <c r="R42" s="132">
        <f t="shared" si="22"/>
        <v>0.034408043278860045</v>
      </c>
      <c r="S42" s="130">
        <f t="shared" si="22"/>
        <v>0.034408043278860045</v>
      </c>
      <c r="T42" s="132">
        <f t="shared" si="22"/>
        <v>0.014889156509221957</v>
      </c>
      <c r="U42" s="130">
        <f t="shared" si="22"/>
        <v>0.014889156509221957</v>
      </c>
    </row>
    <row r="43" spans="1:21" ht="12">
      <c r="A43" s="18">
        <f t="shared" si="19"/>
        <v>0.2050000000000001</v>
      </c>
      <c r="B43" s="19">
        <f t="shared" si="18"/>
        <v>361.0430184793511</v>
      </c>
      <c r="D43" s="18">
        <f t="shared" si="21"/>
        <v>0.08600000000000003</v>
      </c>
      <c r="E43" s="19">
        <f t="shared" si="20"/>
        <v>764.8403141698466</v>
      </c>
      <c r="N43" s="23" t="s">
        <v>49</v>
      </c>
      <c r="O43" s="124" t="s">
        <v>5</v>
      </c>
      <c r="P43" s="16" t="s">
        <v>51</v>
      </c>
      <c r="Q43" s="131" t="s">
        <v>48</v>
      </c>
      <c r="R43" s="16" t="s">
        <v>51</v>
      </c>
      <c r="S43" s="17" t="s">
        <v>47</v>
      </c>
      <c r="T43" s="16" t="s">
        <v>51</v>
      </c>
      <c r="U43" s="17" t="s">
        <v>46</v>
      </c>
    </row>
    <row r="44" spans="1:21" ht="10.5">
      <c r="A44" s="18">
        <f t="shared" si="19"/>
        <v>0.2100000000000001</v>
      </c>
      <c r="B44" s="19">
        <f t="shared" si="18"/>
        <v>351.34752611363297</v>
      </c>
      <c r="D44" s="18">
        <f t="shared" si="21"/>
        <v>0.08700000000000004</v>
      </c>
      <c r="E44" s="19">
        <f t="shared" si="20"/>
        <v>759.3786812792464</v>
      </c>
      <c r="N44" s="14" t="s">
        <v>12</v>
      </c>
      <c r="O44" s="124" t="s">
        <v>13</v>
      </c>
      <c r="P44" s="16" t="s">
        <v>14</v>
      </c>
      <c r="Q44" s="131" t="s">
        <v>15</v>
      </c>
      <c r="R44" s="16" t="s">
        <v>16</v>
      </c>
      <c r="S44" s="17" t="s">
        <v>17</v>
      </c>
      <c r="T44" s="16" t="s">
        <v>18</v>
      </c>
      <c r="U44" s="17" t="s">
        <v>19</v>
      </c>
    </row>
    <row r="45" spans="1:21" ht="10.5">
      <c r="A45" s="18">
        <f t="shared" si="19"/>
        <v>0.2150000000000001</v>
      </c>
      <c r="B45" s="19">
        <f t="shared" si="18"/>
        <v>342.02501067669243</v>
      </c>
      <c r="D45" s="18">
        <f t="shared" si="21"/>
        <v>0.08800000000000004</v>
      </c>
      <c r="E45" s="19">
        <f t="shared" si="20"/>
        <v>753.9673845932007</v>
      </c>
      <c r="N45" s="79">
        <v>1</v>
      </c>
      <c r="O45" s="133">
        <v>25</v>
      </c>
      <c r="P45" s="118">
        <f>1/(1+P$42)^$N45</f>
        <v>0.9759000729485331</v>
      </c>
      <c r="Q45" s="117">
        <f>O45*P45</f>
        <v>24.397501823713327</v>
      </c>
      <c r="R45" s="21">
        <f>1/(1+R$42)^$N45</f>
        <v>0.9667364890456636</v>
      </c>
      <c r="S45" s="22">
        <f>O45*R45</f>
        <v>24.16841222614159</v>
      </c>
      <c r="T45" s="21">
        <f>1/(1+T$42)^$N45</f>
        <v>0.9853292781642932</v>
      </c>
      <c r="U45" s="22">
        <f>O45*T45</f>
        <v>24.63323195410733</v>
      </c>
    </row>
    <row r="46" spans="1:21" ht="10.5">
      <c r="A46" s="18">
        <f t="shared" si="19"/>
        <v>0.2200000000000001</v>
      </c>
      <c r="B46" s="19">
        <f t="shared" si="18"/>
        <v>333.058663452233</v>
      </c>
      <c r="D46" s="18">
        <f t="shared" si="21"/>
        <v>0.08900000000000004</v>
      </c>
      <c r="E46" s="19">
        <f t="shared" si="20"/>
        <v>748.6058956127819</v>
      </c>
      <c r="N46" s="80">
        <v>2</v>
      </c>
      <c r="O46" s="134">
        <v>25</v>
      </c>
      <c r="P46" s="115">
        <f aca="true" t="shared" si="23" ref="P46:P64">1/(1+P$42)^$N46</f>
        <v>0.9523809523809521</v>
      </c>
      <c r="Q46" s="116">
        <f aca="true" t="shared" si="24" ref="Q46:Q63">O46*P46</f>
        <v>23.809523809523803</v>
      </c>
      <c r="R46" s="25">
        <f aca="true" t="shared" si="25" ref="R46:R64">1/(1+R$42)^$N46</f>
        <v>0.9345794392523364</v>
      </c>
      <c r="S46" s="26">
        <f aca="true" t="shared" si="26" ref="S46:S64">O46*R46</f>
        <v>23.364485981308412</v>
      </c>
      <c r="T46" s="25">
        <f aca="true" t="shared" si="27" ref="T46:T64">1/(1+T$42)^$N46</f>
        <v>0.970873786407767</v>
      </c>
      <c r="U46" s="26">
        <f aca="true" t="shared" si="28" ref="U46:U64">O46*T46</f>
        <v>24.271844660194176</v>
      </c>
    </row>
    <row r="47" spans="1:21" ht="10.5">
      <c r="A47" s="18">
        <f t="shared" si="19"/>
        <v>0.22500000000000012</v>
      </c>
      <c r="B47" s="19">
        <f t="shared" si="18"/>
        <v>324.43251764975264</v>
      </c>
      <c r="D47" s="18">
        <f t="shared" si="21"/>
        <v>0.09000000000000004</v>
      </c>
      <c r="E47" s="19">
        <f t="shared" si="20"/>
        <v>743.2936919536393</v>
      </c>
      <c r="N47" s="80">
        <v>3</v>
      </c>
      <c r="O47" s="134">
        <v>25</v>
      </c>
      <c r="P47" s="115">
        <f t="shared" si="23"/>
        <v>0.9294286409033645</v>
      </c>
      <c r="Q47" s="116">
        <f t="shared" si="24"/>
        <v>23.235716022584114</v>
      </c>
      <c r="R47" s="25">
        <f t="shared" si="25"/>
        <v>0.9034920458370687</v>
      </c>
      <c r="S47" s="26">
        <f t="shared" si="26"/>
        <v>22.587301145926716</v>
      </c>
      <c r="T47" s="25">
        <f t="shared" si="27"/>
        <v>0.9566303671497991</v>
      </c>
      <c r="U47" s="26">
        <f t="shared" si="28"/>
        <v>23.915759178744977</v>
      </c>
    </row>
    <row r="48" spans="1:21" ht="10.5">
      <c r="A48" s="18">
        <f t="shared" si="19"/>
        <v>0.23000000000000012</v>
      </c>
      <c r="B48" s="19">
        <f t="shared" si="18"/>
        <v>316.1314025226052</v>
      </c>
      <c r="D48" s="18">
        <f t="shared" si="21"/>
        <v>0.09100000000000004</v>
      </c>
      <c r="E48" s="19">
        <f t="shared" si="20"/>
        <v>738.0302572692096</v>
      </c>
      <c r="N48" s="80">
        <v>4</v>
      </c>
      <c r="O48" s="134">
        <v>25</v>
      </c>
      <c r="P48" s="115">
        <f t="shared" si="23"/>
        <v>0.9070294784580495</v>
      </c>
      <c r="Q48" s="116">
        <f t="shared" si="24"/>
        <v>22.675736961451236</v>
      </c>
      <c r="R48" s="25">
        <f t="shared" si="25"/>
        <v>0.8734387282732116</v>
      </c>
      <c r="S48" s="26">
        <f t="shared" si="26"/>
        <v>21.835968206830287</v>
      </c>
      <c r="T48" s="25">
        <f t="shared" si="27"/>
        <v>0.9425959091337544</v>
      </c>
      <c r="U48" s="26">
        <f t="shared" si="28"/>
        <v>23.56489772834386</v>
      </c>
    </row>
    <row r="49" spans="1:21" ht="10.5">
      <c r="A49" s="18">
        <f t="shared" si="19"/>
        <v>0.23500000000000013</v>
      </c>
      <c r="B49" s="19">
        <f t="shared" si="18"/>
        <v>308.14090017530884</v>
      </c>
      <c r="D49" s="18">
        <f t="shared" si="21"/>
        <v>0.09200000000000004</v>
      </c>
      <c r="E49" s="19">
        <f t="shared" si="20"/>
        <v>732.8150811749452</v>
      </c>
      <c r="N49" s="80">
        <v>5</v>
      </c>
      <c r="O49" s="134">
        <v>25</v>
      </c>
      <c r="P49" s="115">
        <f t="shared" si="23"/>
        <v>0.8851701341936804</v>
      </c>
      <c r="Q49" s="116">
        <f t="shared" si="24"/>
        <v>22.12925335484201</v>
      </c>
      <c r="R49" s="25">
        <f t="shared" si="25"/>
        <v>0.844385089567354</v>
      </c>
      <c r="S49" s="26">
        <f t="shared" si="26"/>
        <v>21.10962723918385</v>
      </c>
      <c r="T49" s="25">
        <f t="shared" si="27"/>
        <v>0.9287673467473778</v>
      </c>
      <c r="U49" s="26">
        <f t="shared" si="28"/>
        <v>23.219183668684444</v>
      </c>
    </row>
    <row r="50" spans="1:21" ht="10.5">
      <c r="A50" s="18">
        <f t="shared" si="19"/>
        <v>0.24000000000000013</v>
      </c>
      <c r="B50" s="19">
        <f t="shared" si="18"/>
        <v>300.44730489183695</v>
      </c>
      <c r="D50" s="18">
        <f t="shared" si="21"/>
        <v>0.09300000000000004</v>
      </c>
      <c r="E50" s="19">
        <f t="shared" si="20"/>
        <v>727.6476591735845</v>
      </c>
      <c r="N50" s="80">
        <v>6</v>
      </c>
      <c r="O50" s="134">
        <v>25</v>
      </c>
      <c r="P50" s="115">
        <f t="shared" si="23"/>
        <v>0.8638375985314755</v>
      </c>
      <c r="Q50" s="116">
        <f t="shared" si="24"/>
        <v>21.595939963286888</v>
      </c>
      <c r="R50" s="25">
        <f t="shared" si="25"/>
        <v>0.8162978768908519</v>
      </c>
      <c r="S50" s="26">
        <f t="shared" si="26"/>
        <v>20.407446922271298</v>
      </c>
      <c r="T50" s="25">
        <f t="shared" si="27"/>
        <v>0.9151416593531596</v>
      </c>
      <c r="U50" s="26">
        <f t="shared" si="28"/>
        <v>22.87854148382899</v>
      </c>
    </row>
    <row r="51" spans="1:21" ht="10.5">
      <c r="A51" s="18">
        <f t="shared" si="19"/>
        <v>0.24500000000000013</v>
      </c>
      <c r="B51" s="19">
        <f t="shared" si="18"/>
        <v>293.03758482782547</v>
      </c>
      <c r="D51" s="18">
        <f t="shared" si="21"/>
        <v>0.09400000000000004</v>
      </c>
      <c r="E51" s="19">
        <f t="shared" si="20"/>
        <v>722.5274925814114</v>
      </c>
      <c r="N51" s="80">
        <v>7</v>
      </c>
      <c r="O51" s="134">
        <v>25</v>
      </c>
      <c r="P51" s="115">
        <f t="shared" si="23"/>
        <v>0.8430191754225524</v>
      </c>
      <c r="Q51" s="116">
        <f t="shared" si="24"/>
        <v>21.07547938556381</v>
      </c>
      <c r="R51" s="25">
        <f t="shared" si="25"/>
        <v>0.7891449435208914</v>
      </c>
      <c r="S51" s="26">
        <f t="shared" si="26"/>
        <v>19.728623588022284</v>
      </c>
      <c r="T51" s="25">
        <f t="shared" si="27"/>
        <v>0.9017158706285221</v>
      </c>
      <c r="U51" s="26">
        <f t="shared" si="28"/>
        <v>22.542896765713053</v>
      </c>
    </row>
    <row r="52" spans="1:21" ht="10.5">
      <c r="A52" s="18">
        <f t="shared" si="19"/>
        <v>0.2500000000000001</v>
      </c>
      <c r="B52" s="19">
        <f t="shared" si="18"/>
        <v>285.89934592</v>
      </c>
      <c r="D52" s="18">
        <f t="shared" si="21"/>
        <v>0.09500000000000004</v>
      </c>
      <c r="E52" s="19">
        <f t="shared" si="20"/>
        <v>717.4540884555265</v>
      </c>
      <c r="N52" s="80">
        <v>8</v>
      </c>
      <c r="O52" s="134">
        <v>25</v>
      </c>
      <c r="P52" s="115">
        <f t="shared" si="23"/>
        <v>0.8227024747918812</v>
      </c>
      <c r="Q52" s="116">
        <f t="shared" si="24"/>
        <v>20.56756186979703</v>
      </c>
      <c r="R52" s="25">
        <f t="shared" si="25"/>
        <v>0.7628952120475252</v>
      </c>
      <c r="S52" s="26">
        <f t="shared" si="26"/>
        <v>19.07238030118813</v>
      </c>
      <c r="T52" s="25">
        <f t="shared" si="27"/>
        <v>0.888487047915689</v>
      </c>
      <c r="U52" s="26">
        <f t="shared" si="28"/>
        <v>22.212176197892227</v>
      </c>
    </row>
    <row r="53" spans="1:21" ht="10.5">
      <c r="A53" s="18">
        <f t="shared" si="19"/>
        <v>0.2550000000000001</v>
      </c>
      <c r="B53" s="19">
        <f t="shared" si="18"/>
        <v>279.0207978758034</v>
      </c>
      <c r="D53" s="18">
        <f t="shared" si="21"/>
        <v>0.09600000000000004</v>
      </c>
      <c r="E53" s="19">
        <f t="shared" si="20"/>
        <v>712.4269595220806</v>
      </c>
      <c r="N53" s="80">
        <v>9</v>
      </c>
      <c r="O53" s="134">
        <v>25</v>
      </c>
      <c r="P53" s="115">
        <f t="shared" si="23"/>
        <v>0.8028754051643355</v>
      </c>
      <c r="Q53" s="116">
        <f t="shared" si="24"/>
        <v>20.071885129108388</v>
      </c>
      <c r="R53" s="25">
        <f t="shared" si="25"/>
        <v>0.7375186388045716</v>
      </c>
      <c r="S53" s="26">
        <f t="shared" si="26"/>
        <v>18.43796597011429</v>
      </c>
      <c r="T53" s="25">
        <f t="shared" si="27"/>
        <v>0.8754523015810896</v>
      </c>
      <c r="U53" s="26">
        <f t="shared" si="28"/>
        <v>21.886307539527238</v>
      </c>
    </row>
    <row r="54" spans="1:21" ht="10.5">
      <c r="A54" s="18">
        <f t="shared" si="19"/>
        <v>0.2600000000000001</v>
      </c>
      <c r="B54" s="19">
        <f t="shared" si="18"/>
        <v>272.3907221151898</v>
      </c>
      <c r="D54" s="18">
        <f t="shared" si="21"/>
        <v>0.09700000000000004</v>
      </c>
      <c r="E54" s="19">
        <f t="shared" si="20"/>
        <v>707.4456241054901</v>
      </c>
      <c r="N54" s="80">
        <f>N53+1</f>
        <v>10</v>
      </c>
      <c r="O54" s="134">
        <v>25</v>
      </c>
      <c r="P54" s="115">
        <f t="shared" si="23"/>
        <v>0.7835261664684582</v>
      </c>
      <c r="Q54" s="116">
        <f t="shared" si="24"/>
        <v>19.588154161711454</v>
      </c>
      <c r="R54" s="25">
        <f t="shared" si="25"/>
        <v>0.7129861794836684</v>
      </c>
      <c r="S54" s="26">
        <f t="shared" si="26"/>
        <v>17.82465448709171</v>
      </c>
      <c r="T54" s="25">
        <f t="shared" si="27"/>
        <v>0.8626087843841641</v>
      </c>
      <c r="U54" s="26">
        <f t="shared" si="28"/>
        <v>21.565219609604103</v>
      </c>
    </row>
    <row r="55" spans="1:21" ht="10.5">
      <c r="A55" s="18">
        <f t="shared" si="19"/>
        <v>0.2650000000000001</v>
      </c>
      <c r="B55" s="19">
        <f t="shared" si="18"/>
        <v>265.9984415449156</v>
      </c>
      <c r="D55" s="18">
        <f t="shared" si="21"/>
        <v>0.09800000000000005</v>
      </c>
      <c r="E55" s="19">
        <f t="shared" si="20"/>
        <v>702.5096060585859</v>
      </c>
      <c r="N55" s="80">
        <f aca="true" t="shared" si="29" ref="N55:N64">N54+1</f>
        <v>11</v>
      </c>
      <c r="O55" s="134">
        <v>25</v>
      </c>
      <c r="P55" s="115">
        <f t="shared" si="23"/>
        <v>0.7646432430136526</v>
      </c>
      <c r="Q55" s="116">
        <f t="shared" si="24"/>
        <v>19.116081075341317</v>
      </c>
      <c r="R55" s="25">
        <f t="shared" si="25"/>
        <v>0.6892697558921228</v>
      </c>
      <c r="S55" s="26">
        <f t="shared" si="26"/>
        <v>17.23174389730307</v>
      </c>
      <c r="T55" s="25">
        <f t="shared" si="27"/>
        <v>0.8499536908554267</v>
      </c>
      <c r="U55" s="26">
        <f t="shared" si="28"/>
        <v>21.24884227138567</v>
      </c>
    </row>
    <row r="56" spans="1:21" ht="10.5">
      <c r="A56" s="18">
        <f t="shared" si="19"/>
        <v>0.27000000000000013</v>
      </c>
      <c r="B56" s="19">
        <f t="shared" si="18"/>
        <v>259.8337920534531</v>
      </c>
      <c r="D56" s="18">
        <f t="shared" si="21"/>
        <v>0.09900000000000005</v>
      </c>
      <c r="E56" s="19">
        <f t="shared" si="20"/>
        <v>697.6184346937176</v>
      </c>
      <c r="N56" s="80">
        <f t="shared" si="29"/>
        <v>12</v>
      </c>
      <c r="O56" s="134">
        <v>25</v>
      </c>
      <c r="P56" s="115">
        <f t="shared" si="23"/>
        <v>0.7462153966366267</v>
      </c>
      <c r="Q56" s="116">
        <f t="shared" si="24"/>
        <v>18.65538491591567</v>
      </c>
      <c r="R56" s="25">
        <f t="shared" si="25"/>
        <v>0.6663422238165125</v>
      </c>
      <c r="S56" s="26">
        <f t="shared" si="26"/>
        <v>16.658555595412814</v>
      </c>
      <c r="T56" s="25">
        <f t="shared" si="27"/>
        <v>0.8374842566836544</v>
      </c>
      <c r="U56" s="26">
        <f t="shared" si="28"/>
        <v>20.93710641709136</v>
      </c>
    </row>
    <row r="57" spans="1:21" ht="10.5">
      <c r="A57" s="18">
        <f t="shared" si="19"/>
        <v>0.27500000000000013</v>
      </c>
      <c r="B57" s="19">
        <f t="shared" si="18"/>
        <v>253.88709562190198</v>
      </c>
      <c r="D57" s="18">
        <f t="shared" si="21"/>
        <v>0.10000000000000005</v>
      </c>
      <c r="E57" s="19">
        <f t="shared" si="20"/>
        <v>692.7716447147654</v>
      </c>
      <c r="N57" s="80">
        <f t="shared" si="29"/>
        <v>13</v>
      </c>
      <c r="O57" s="134">
        <v>25</v>
      </c>
      <c r="P57" s="115">
        <f t="shared" si="23"/>
        <v>0.7282316600130024</v>
      </c>
      <c r="Q57" s="116">
        <f t="shared" si="24"/>
        <v>18.20579150032506</v>
      </c>
      <c r="R57" s="25">
        <f t="shared" si="25"/>
        <v>0.6441773419552551</v>
      </c>
      <c r="S57" s="26">
        <f t="shared" si="26"/>
        <v>16.104433548881378</v>
      </c>
      <c r="T57" s="25">
        <f t="shared" si="27"/>
        <v>0.8251977581120649</v>
      </c>
      <c r="U57" s="26">
        <f t="shared" si="28"/>
        <v>20.62994395280162</v>
      </c>
    </row>
    <row r="58" spans="1:21" ht="10.5">
      <c r="A58" s="18">
        <f t="shared" si="19"/>
        <v>0.28000000000000014</v>
      </c>
      <c r="B58" s="19">
        <f t="shared" si="18"/>
        <v>248.14913495303153</v>
      </c>
      <c r="D58" s="18">
        <f t="shared" si="21"/>
        <v>0.10100000000000005</v>
      </c>
      <c r="E58" s="19">
        <f t="shared" si="20"/>
        <v>687.9687761500787</v>
      </c>
      <c r="N58" s="80">
        <f t="shared" si="29"/>
        <v>14</v>
      </c>
      <c r="O58" s="134">
        <v>25</v>
      </c>
      <c r="P58" s="115">
        <f t="shared" si="23"/>
        <v>0.7106813301301205</v>
      </c>
      <c r="Q58" s="116">
        <f t="shared" si="24"/>
        <v>17.76703325325301</v>
      </c>
      <c r="R58" s="25">
        <f t="shared" si="25"/>
        <v>0.6227497418845911</v>
      </c>
      <c r="S58" s="26">
        <f t="shared" si="26"/>
        <v>15.568743547114778</v>
      </c>
      <c r="T58" s="25">
        <f t="shared" si="27"/>
        <v>0.8130915113433538</v>
      </c>
      <c r="U58" s="26">
        <f t="shared" si="28"/>
        <v>20.327287783583845</v>
      </c>
    </row>
    <row r="59" spans="1:21" ht="10.5">
      <c r="A59" s="18">
        <f t="shared" si="19"/>
        <v>0.28500000000000014</v>
      </c>
      <c r="B59" s="19">
        <f t="shared" si="18"/>
        <v>242.61112952687813</v>
      </c>
      <c r="D59" s="18">
        <f t="shared" si="21"/>
        <v>0.10200000000000005</v>
      </c>
      <c r="E59" s="19">
        <f t="shared" si="20"/>
        <v>683.2093742862955</v>
      </c>
      <c r="N59" s="80">
        <f t="shared" si="29"/>
        <v>15</v>
      </c>
      <c r="O59" s="134">
        <v>25</v>
      </c>
      <c r="P59" s="115">
        <f t="shared" si="23"/>
        <v>0.6935539619171449</v>
      </c>
      <c r="Q59" s="116">
        <f t="shared" si="24"/>
        <v>17.338849047928623</v>
      </c>
      <c r="R59" s="25">
        <f t="shared" si="25"/>
        <v>0.6020348990236027</v>
      </c>
      <c r="S59" s="26">
        <f t="shared" si="26"/>
        <v>15.050872475590069</v>
      </c>
      <c r="T59" s="25">
        <f t="shared" si="27"/>
        <v>0.8011628719534609</v>
      </c>
      <c r="U59" s="26">
        <f t="shared" si="28"/>
        <v>20.029071798836522</v>
      </c>
    </row>
    <row r="60" spans="1:21" ht="10.5">
      <c r="A60" s="18">
        <f t="shared" si="19"/>
        <v>0.29000000000000015</v>
      </c>
      <c r="B60" s="19">
        <f t="shared" si="18"/>
        <v>237.26471299719333</v>
      </c>
      <c r="D60" s="18">
        <f t="shared" si="21"/>
        <v>0.10300000000000005</v>
      </c>
      <c r="E60" s="19">
        <f t="shared" si="20"/>
        <v>678.4929896030654</v>
      </c>
      <c r="N60" s="80">
        <f t="shared" si="29"/>
        <v>16</v>
      </c>
      <c r="O60" s="134">
        <v>25</v>
      </c>
      <c r="P60" s="115">
        <f t="shared" si="23"/>
        <v>0.676839362028686</v>
      </c>
      <c r="Q60" s="116">
        <f t="shared" si="24"/>
        <v>16.92098405071715</v>
      </c>
      <c r="R60" s="25">
        <f t="shared" si="25"/>
        <v>0.5820091045650384</v>
      </c>
      <c r="S60" s="26">
        <f t="shared" si="26"/>
        <v>14.55022761412596</v>
      </c>
      <c r="T60" s="25">
        <f t="shared" si="27"/>
        <v>0.7894092343139357</v>
      </c>
      <c r="U60" s="26">
        <f t="shared" si="28"/>
        <v>19.735230857848393</v>
      </c>
    </row>
    <row r="61" spans="1:21" ht="10.5">
      <c r="A61" s="18">
        <f t="shared" si="19"/>
        <v>0.29500000000000015</v>
      </c>
      <c r="B61" s="19">
        <f t="shared" si="18"/>
        <v>232.10191184850774</v>
      </c>
      <c r="D61" s="18">
        <f t="shared" si="21"/>
        <v>0.10400000000000005</v>
      </c>
      <c r="E61" s="19">
        <f t="shared" si="20"/>
        <v>673.8191777086261</v>
      </c>
      <c r="N61" s="80">
        <f t="shared" si="29"/>
        <v>17</v>
      </c>
      <c r="O61" s="134">
        <v>25</v>
      </c>
      <c r="P61" s="115">
        <f t="shared" si="23"/>
        <v>0.6605275827782332</v>
      </c>
      <c r="Q61" s="116">
        <f t="shared" si="24"/>
        <v>16.51318956945583</v>
      </c>
      <c r="R61" s="25">
        <f t="shared" si="25"/>
        <v>0.5626494383398157</v>
      </c>
      <c r="S61" s="26">
        <f t="shared" si="26"/>
        <v>14.066235958495394</v>
      </c>
      <c r="T61" s="25">
        <f t="shared" si="27"/>
        <v>0.7778280310227778</v>
      </c>
      <c r="U61" s="26">
        <f t="shared" si="28"/>
        <v>19.445700775569446</v>
      </c>
    </row>
    <row r="62" spans="1:21" ht="10.5">
      <c r="A62" s="18">
        <f t="shared" si="19"/>
        <v>0.30000000000000016</v>
      </c>
      <c r="B62" s="19">
        <f t="shared" si="18"/>
        <v>227.11512523867114</v>
      </c>
      <c r="D62" s="18">
        <f t="shared" si="21"/>
        <v>0.10500000000000005</v>
      </c>
      <c r="E62" s="19">
        <f t="shared" si="20"/>
        <v>669.1874992762574</v>
      </c>
      <c r="N62" s="80">
        <f t="shared" si="29"/>
        <v>18</v>
      </c>
      <c r="O62" s="134">
        <v>25</v>
      </c>
      <c r="P62" s="115">
        <f t="shared" si="23"/>
        <v>0.644608916217796</v>
      </c>
      <c r="Q62" s="116">
        <f t="shared" si="24"/>
        <v>16.115222905444902</v>
      </c>
      <c r="R62" s="25">
        <f t="shared" si="25"/>
        <v>0.5439337425841481</v>
      </c>
      <c r="S62" s="26">
        <f t="shared" si="26"/>
        <v>13.598343564603702</v>
      </c>
      <c r="T62" s="25">
        <f t="shared" si="27"/>
        <v>0.766416732343627</v>
      </c>
      <c r="U62" s="26">
        <f t="shared" si="28"/>
        <v>19.160418308590675</v>
      </c>
    </row>
    <row r="63" spans="1:21" ht="10.5">
      <c r="A63" s="18">
        <f t="shared" si="19"/>
        <v>0.30500000000000016</v>
      </c>
      <c r="B63" s="19">
        <f t="shared" si="18"/>
        <v>222.29710595649243</v>
      </c>
      <c r="D63" s="18">
        <f t="shared" si="21"/>
        <v>0.10600000000000005</v>
      </c>
      <c r="E63" s="19">
        <f t="shared" si="20"/>
        <v>664.5975199815659</v>
      </c>
      <c r="N63" s="80">
        <f t="shared" si="29"/>
        <v>19</v>
      </c>
      <c r="O63" s="134">
        <v>25</v>
      </c>
      <c r="P63" s="115">
        <f t="shared" si="23"/>
        <v>0.6290738883602219</v>
      </c>
      <c r="Q63" s="116">
        <f t="shared" si="24"/>
        <v>15.726847209005548</v>
      </c>
      <c r="R63" s="25">
        <f t="shared" si="25"/>
        <v>0.525840596579267</v>
      </c>
      <c r="S63" s="26">
        <f t="shared" si="26"/>
        <v>13.146014914481674</v>
      </c>
      <c r="T63" s="25">
        <f t="shared" si="27"/>
        <v>0.7551728456531821</v>
      </c>
      <c r="U63" s="26">
        <f t="shared" si="28"/>
        <v>18.87932114132955</v>
      </c>
    </row>
    <row r="64" spans="1:21" ht="10.5">
      <c r="A64" s="18">
        <f t="shared" si="19"/>
        <v>0.31000000000000016</v>
      </c>
      <c r="B64" s="19">
        <f t="shared" si="18"/>
        <v>217.64094242853673</v>
      </c>
      <c r="D64" s="18">
        <f t="shared" si="21"/>
        <v>0.10700000000000005</v>
      </c>
      <c r="E64" s="19">
        <f t="shared" si="20"/>
        <v>660.0488104406229</v>
      </c>
      <c r="N64" s="80">
        <f t="shared" si="29"/>
        <v>20</v>
      </c>
      <c r="O64" s="57">
        <v>1025</v>
      </c>
      <c r="P64" s="120">
        <f t="shared" si="23"/>
        <v>0.613913253540758</v>
      </c>
      <c r="Q64" s="119">
        <f>O64*P64</f>
        <v>629.261084879277</v>
      </c>
      <c r="R64" s="28">
        <f t="shared" si="25"/>
        <v>0.5083492921347178</v>
      </c>
      <c r="S64" s="29">
        <f t="shared" si="26"/>
        <v>521.0580244380858</v>
      </c>
      <c r="T64" s="28">
        <f t="shared" si="27"/>
        <v>0.7440939148967252</v>
      </c>
      <c r="U64" s="29">
        <f t="shared" si="28"/>
        <v>762.6962627691433</v>
      </c>
    </row>
    <row r="65" spans="1:21" ht="10.5">
      <c r="A65" s="18">
        <f t="shared" si="19"/>
        <v>0.31500000000000017</v>
      </c>
      <c r="B65" s="19">
        <f t="shared" si="18"/>
        <v>213.1400417132881</v>
      </c>
      <c r="D65" s="18">
        <f t="shared" si="21"/>
        <v>0.10800000000000005</v>
      </c>
      <c r="E65" s="19">
        <f t="shared" si="20"/>
        <v>655.5409461489065</v>
      </c>
      <c r="N65" s="30" t="s">
        <v>45</v>
      </c>
      <c r="O65" s="31"/>
      <c r="P65" s="32"/>
      <c r="Q65" s="33">
        <f>SUM(Q45:Q64)</f>
        <v>1004.7672208882461</v>
      </c>
      <c r="R65" s="32"/>
      <c r="S65" s="33">
        <f>SUM(S45:S64)</f>
        <v>865.5700616221732</v>
      </c>
      <c r="T65" s="32"/>
      <c r="U65" s="33">
        <f>SUM(U45:U64)</f>
        <v>1173.7792448628209</v>
      </c>
    </row>
    <row r="66" spans="1:5" ht="10.5">
      <c r="A66" s="18">
        <f t="shared" si="19"/>
        <v>0.3200000000000002</v>
      </c>
      <c r="B66" s="19">
        <f t="shared" si="18"/>
        <v>208.78811342474333</v>
      </c>
      <c r="D66" s="18">
        <f t="shared" si="21"/>
        <v>0.10900000000000006</v>
      </c>
      <c r="E66" s="19">
        <f t="shared" si="20"/>
        <v>651.0735074210761</v>
      </c>
    </row>
    <row r="67" spans="1:5" ht="10.5">
      <c r="A67" s="18">
        <f t="shared" si="19"/>
        <v>0.3250000000000002</v>
      </c>
      <c r="B67" s="19">
        <f t="shared" si="18"/>
        <v>204.5791545311232</v>
      </c>
      <c r="D67" s="18">
        <f t="shared" si="21"/>
        <v>0.11000000000000006</v>
      </c>
      <c r="E67" s="19">
        <f t="shared" si="20"/>
        <v>646.6460793315273</v>
      </c>
    </row>
    <row r="68" spans="1:5" ht="10.5">
      <c r="A68" s="18">
        <f t="shared" si="19"/>
        <v>0.3300000000000002</v>
      </c>
      <c r="B68" s="19">
        <f t="shared" si="18"/>
        <v>200.5074349777537</v>
      </c>
      <c r="D68" s="18">
        <f t="shared" si="21"/>
        <v>0.11100000000000006</v>
      </c>
      <c r="E68" s="19">
        <f t="shared" si="20"/>
        <v>642.2582516557528</v>
      </c>
    </row>
    <row r="69" spans="1:5" ht="10.5">
      <c r="A69" s="18">
        <f t="shared" si="19"/>
        <v>0.3350000000000002</v>
      </c>
      <c r="B69" s="19">
        <f t="shared" si="18"/>
        <v>196.56748408632984</v>
      </c>
      <c r="D69" s="18">
        <f t="shared" si="21"/>
        <v>0.11200000000000006</v>
      </c>
      <c r="E69" s="19">
        <f t="shared" si="20"/>
        <v>637.9096188124677</v>
      </c>
    </row>
    <row r="70" spans="1:5" ht="10.5">
      <c r="A70" s="18">
        <f t="shared" si="19"/>
        <v>0.3400000000000002</v>
      </c>
      <c r="B70" s="19">
        <f aca="true" t="shared" si="30" ref="B70:B101">NPV(A70,B$2:K$2)</f>
        <v>192.75407768571222</v>
      </c>
      <c r="D70" s="18">
        <f t="shared" si="21"/>
        <v>0.11300000000000006</v>
      </c>
      <c r="E70" s="19">
        <f t="shared" si="20"/>
        <v>633.5997798065131</v>
      </c>
    </row>
    <row r="71" spans="1:5" ht="10.5">
      <c r="A71" s="18">
        <f aca="true" t="shared" si="31" ref="A71:A102">A70+0.005</f>
        <v>0.3450000000000002</v>
      </c>
      <c r="B71" s="19">
        <f t="shared" si="30"/>
        <v>189.06222593216415</v>
      </c>
      <c r="D71" s="18">
        <f t="shared" si="21"/>
        <v>0.11400000000000006</v>
      </c>
      <c r="E71" s="19">
        <f aca="true" t="shared" si="32" ref="E71:E92">NPV(D71,B$2:K$2)</f>
        <v>629.3283381725037</v>
      </c>
    </row>
    <row r="72" spans="1:5" ht="10.5">
      <c r="A72" s="18">
        <f t="shared" si="31"/>
        <v>0.3500000000000002</v>
      </c>
      <c r="B72" s="19">
        <f t="shared" si="30"/>
        <v>185.48716177951178</v>
      </c>
      <c r="D72" s="18">
        <f aca="true" t="shared" si="33" ref="D72:D92">D71+0.001</f>
        <v>0.11500000000000006</v>
      </c>
      <c r="E72" s="19">
        <f t="shared" si="32"/>
        <v>625.0949019192325</v>
      </c>
    </row>
    <row r="73" spans="1:5" ht="10.5">
      <c r="A73" s="18">
        <f t="shared" si="31"/>
        <v>0.3550000000000002</v>
      </c>
      <c r="B73" s="19">
        <f t="shared" si="30"/>
        <v>182.02433006211785</v>
      </c>
      <c r="D73" s="18">
        <f t="shared" si="33"/>
        <v>0.11600000000000006</v>
      </c>
      <c r="E73" s="19">
        <f t="shared" si="32"/>
        <v>620.8990834747991</v>
      </c>
    </row>
    <row r="74" spans="1:5" ht="10.5">
      <c r="A74" s="18">
        <f t="shared" si="31"/>
        <v>0.3600000000000002</v>
      </c>
      <c r="B74" s="19">
        <f t="shared" si="30"/>
        <v>178.6693771558116</v>
      </c>
      <c r="D74" s="18">
        <f t="shared" si="33"/>
        <v>0.11700000000000006</v>
      </c>
      <c r="E74" s="19">
        <f t="shared" si="32"/>
        <v>616.7404996324728</v>
      </c>
    </row>
    <row r="75" spans="1:5" ht="10.5">
      <c r="A75" s="18">
        <f t="shared" si="31"/>
        <v>0.3650000000000002</v>
      </c>
      <c r="B75" s="19">
        <f t="shared" si="30"/>
        <v>175.41814118402482</v>
      </c>
      <c r="D75" s="18">
        <f t="shared" si="33"/>
        <v>0.11800000000000006</v>
      </c>
      <c r="E75" s="19">
        <f t="shared" si="32"/>
        <v>612.6187714972589</v>
      </c>
    </row>
    <row r="76" spans="1:5" ht="10.5">
      <c r="A76" s="18">
        <f t="shared" si="31"/>
        <v>0.3700000000000002</v>
      </c>
      <c r="B76" s="19">
        <f t="shared" si="30"/>
        <v>172.26664273836008</v>
      </c>
      <c r="D76" s="18">
        <f t="shared" si="33"/>
        <v>0.11900000000000006</v>
      </c>
      <c r="E76" s="19">
        <f t="shared" si="32"/>
        <v>608.5335244331795</v>
      </c>
    </row>
    <row r="77" spans="1:5" ht="10.5">
      <c r="A77" s="18">
        <f t="shared" si="31"/>
        <v>0.3750000000000002</v>
      </c>
      <c r="B77" s="19">
        <f t="shared" si="30"/>
        <v>169.21107608466207</v>
      </c>
      <c r="D77" s="18">
        <f t="shared" si="33"/>
        <v>0.12000000000000006</v>
      </c>
      <c r="E77" s="19">
        <f t="shared" si="32"/>
        <v>604.484388011239</v>
      </c>
    </row>
    <row r="78" spans="1:5" ht="10.5">
      <c r="A78" s="18">
        <f t="shared" si="31"/>
        <v>0.3800000000000002</v>
      </c>
      <c r="B78" s="19">
        <f t="shared" si="30"/>
        <v>166.24780082739494</v>
      </c>
      <c r="D78" s="18">
        <f t="shared" si="33"/>
        <v>0.12100000000000007</v>
      </c>
      <c r="E78" s="19">
        <f t="shared" si="32"/>
        <v>600.4709959580824</v>
      </c>
    </row>
    <row r="79" spans="1:5" ht="10.5">
      <c r="A79" s="18">
        <f t="shared" si="31"/>
        <v>0.38500000000000023</v>
      </c>
      <c r="B79" s="19">
        <f t="shared" si="30"/>
        <v>163.37333400674643</v>
      </c>
      <c r="D79" s="18">
        <f t="shared" si="33"/>
        <v>0.12200000000000007</v>
      </c>
      <c r="E79" s="19">
        <f t="shared" si="32"/>
        <v>596.492986105319</v>
      </c>
    </row>
    <row r="80" spans="1:5" ht="10.5">
      <c r="A80" s="18">
        <f t="shared" si="31"/>
        <v>0.39000000000000024</v>
      </c>
      <c r="B80" s="19">
        <f t="shared" si="30"/>
        <v>160.58434260440086</v>
      </c>
      <c r="D80" s="18">
        <f t="shared" si="33"/>
        <v>0.12300000000000007</v>
      </c>
      <c r="E80" s="19">
        <f t="shared" si="32"/>
        <v>592.5500003395225</v>
      </c>
    </row>
    <row r="81" spans="1:5" ht="10.5">
      <c r="A81" s="18">
        <f t="shared" si="31"/>
        <v>0.39500000000000024</v>
      </c>
      <c r="B81" s="19">
        <f t="shared" si="30"/>
        <v>157.87763643534544</v>
      </c>
      <c r="D81" s="18">
        <f t="shared" si="33"/>
        <v>0.12400000000000007</v>
      </c>
      <c r="E81" s="19">
        <f t="shared" si="32"/>
        <v>588.6416845528732</v>
      </c>
    </row>
    <row r="82" spans="1:5" ht="10.5">
      <c r="A82" s="18">
        <f t="shared" si="31"/>
        <v>0.40000000000000024</v>
      </c>
      <c r="B82" s="19">
        <f t="shared" si="30"/>
        <v>155.25016140440667</v>
      </c>
      <c r="D82" s="18">
        <f t="shared" si="33"/>
        <v>0.12500000000000006</v>
      </c>
      <c r="E82" s="19">
        <f t="shared" si="32"/>
        <v>584.7676885944633</v>
      </c>
    </row>
    <row r="83" spans="1:5" ht="10.5">
      <c r="A83" s="18">
        <f t="shared" si="31"/>
        <v>0.40500000000000025</v>
      </c>
      <c r="B83" s="19">
        <f t="shared" si="30"/>
        <v>152.69899310746544</v>
      </c>
      <c r="D83" s="18">
        <f t="shared" si="33"/>
        <v>0.12600000000000006</v>
      </c>
      <c r="E83" s="19">
        <f t="shared" si="32"/>
        <v>580.9276662222208</v>
      </c>
    </row>
    <row r="84" spans="1:5" ht="10.5">
      <c r="A84" s="18">
        <f t="shared" si="31"/>
        <v>0.41000000000000025</v>
      </c>
      <c r="B84" s="19">
        <f t="shared" si="30"/>
        <v>150.22133075847321</v>
      </c>
      <c r="D84" s="18">
        <f t="shared" si="33"/>
        <v>0.12700000000000006</v>
      </c>
      <c r="E84" s="19">
        <f t="shared" si="32"/>
        <v>577.1212750554814</v>
      </c>
    </row>
    <row r="85" spans="1:5" ht="10.5">
      <c r="A85" s="18">
        <f t="shared" si="31"/>
        <v>0.41500000000000026</v>
      </c>
      <c r="B85" s="19">
        <f t="shared" si="30"/>
        <v>147.81449142448974</v>
      </c>
      <c r="D85" s="18">
        <f t="shared" si="33"/>
        <v>0.12800000000000006</v>
      </c>
      <c r="E85" s="19">
        <f t="shared" si="32"/>
        <v>573.3481765281639</v>
      </c>
    </row>
    <row r="86" spans="1:5" ht="10.5">
      <c r="A86" s="18">
        <f t="shared" si="31"/>
        <v>0.42000000000000026</v>
      </c>
      <c r="B86" s="19">
        <f t="shared" si="30"/>
        <v>145.47590455199887</v>
      </c>
      <c r="D86" s="18">
        <f t="shared" si="33"/>
        <v>0.12900000000000006</v>
      </c>
      <c r="E86" s="19">
        <f t="shared" si="32"/>
        <v>569.6080358425686</v>
      </c>
    </row>
    <row r="87" spans="1:5" ht="10.5">
      <c r="A87" s="18">
        <f t="shared" si="31"/>
        <v>0.42500000000000027</v>
      </c>
      <c r="B87" s="19">
        <f t="shared" si="30"/>
        <v>143.2031067687232</v>
      </c>
      <c r="D87" s="18">
        <f t="shared" si="33"/>
        <v>0.13000000000000006</v>
      </c>
      <c r="E87" s="19">
        <f t="shared" si="32"/>
        <v>565.9005219237689</v>
      </c>
    </row>
    <row r="88" spans="1:5" ht="10.5">
      <c r="A88" s="18">
        <f t="shared" si="31"/>
        <v>0.43000000000000027</v>
      </c>
      <c r="B88" s="19">
        <f t="shared" si="30"/>
        <v>140.9937369460714</v>
      </c>
      <c r="D88" s="18">
        <f t="shared" si="33"/>
        <v>0.13100000000000006</v>
      </c>
      <c r="E88" s="19">
        <f t="shared" si="32"/>
        <v>562.2253073746076</v>
      </c>
    </row>
    <row r="89" spans="1:5" ht="10.5">
      <c r="A89" s="18">
        <f t="shared" si="31"/>
        <v>0.4350000000000003</v>
      </c>
      <c r="B89" s="19">
        <f t="shared" si="30"/>
        <v>138.84553150820642</v>
      </c>
      <c r="D89" s="18">
        <f t="shared" si="33"/>
        <v>0.13200000000000006</v>
      </c>
      <c r="E89" s="19">
        <f t="shared" si="32"/>
        <v>558.5820684312664</v>
      </c>
    </row>
    <row r="90" spans="1:5" ht="10.5">
      <c r="A90" s="18">
        <f t="shared" si="31"/>
        <v>0.4400000000000003</v>
      </c>
      <c r="B90" s="19">
        <f t="shared" si="30"/>
        <v>136.75631997452177</v>
      </c>
      <c r="D90" s="18">
        <f t="shared" si="33"/>
        <v>0.13300000000000006</v>
      </c>
      <c r="E90" s="19">
        <f t="shared" si="32"/>
        <v>554.9704849194273</v>
      </c>
    </row>
    <row r="91" spans="1:5" ht="10.5">
      <c r="A91" s="18">
        <f t="shared" si="31"/>
        <v>0.4450000000000003</v>
      </c>
      <c r="B91" s="19">
        <f t="shared" si="30"/>
        <v>134.7240207230691</v>
      </c>
      <c r="D91" s="18">
        <f t="shared" si="33"/>
        <v>0.13400000000000006</v>
      </c>
      <c r="E91" s="19">
        <f t="shared" si="32"/>
        <v>551.3902402109902</v>
      </c>
    </row>
    <row r="92" spans="1:5" ht="10.5">
      <c r="A92" s="18">
        <f t="shared" si="31"/>
        <v>0.4500000000000003</v>
      </c>
      <c r="B92" s="19">
        <f t="shared" si="30"/>
        <v>132.74663696318788</v>
      </c>
      <c r="D92" s="18">
        <f t="shared" si="33"/>
        <v>0.13500000000000006</v>
      </c>
      <c r="E92" s="19">
        <f t="shared" si="32"/>
        <v>547.8410211813647</v>
      </c>
    </row>
    <row r="93" spans="1:4" ht="10.5">
      <c r="A93" s="18">
        <f t="shared" si="31"/>
        <v>0.4550000000000003</v>
      </c>
      <c r="B93" s="19">
        <f t="shared" si="30"/>
        <v>130.8222529062529</v>
      </c>
      <c r="D93" s="18"/>
    </row>
    <row r="94" spans="1:4" ht="10.5">
      <c r="A94" s="18">
        <f t="shared" si="31"/>
        <v>0.4600000000000003</v>
      </c>
      <c r="B94" s="19">
        <f t="shared" si="30"/>
        <v>128.94903012408108</v>
      </c>
      <c r="D94" s="18"/>
    </row>
    <row r="95" spans="1:4" ht="10.5">
      <c r="A95" s="18">
        <f t="shared" si="31"/>
        <v>0.4650000000000003</v>
      </c>
      <c r="B95" s="19">
        <f t="shared" si="30"/>
        <v>127.12520408512613</v>
      </c>
      <c r="D95" s="18"/>
    </row>
    <row r="96" spans="1:4" ht="10.5">
      <c r="A96" s="18">
        <f>A95+0.005</f>
        <v>0.4700000000000003</v>
      </c>
      <c r="B96" s="19">
        <f t="shared" si="30"/>
        <v>125.34908085914459</v>
      </c>
      <c r="D96" s="18"/>
    </row>
    <row r="97" spans="1:4" ht="10.5">
      <c r="A97" s="18">
        <f t="shared" si="31"/>
        <v>0.4750000000000003</v>
      </c>
      <c r="B97" s="19">
        <f t="shared" si="30"/>
        <v>123.61903398153592</v>
      </c>
      <c r="D97" s="18"/>
    </row>
    <row r="98" spans="1:4" ht="10.5">
      <c r="A98" s="18">
        <f t="shared" si="31"/>
        <v>0.4800000000000003</v>
      </c>
      <c r="B98" s="19">
        <f t="shared" si="30"/>
        <v>121.93350146904774</v>
      </c>
      <c r="D98" s="18"/>
    </row>
    <row r="99" spans="1:4" ht="10.5">
      <c r="A99" s="18">
        <f t="shared" si="31"/>
        <v>0.4850000000000003</v>
      </c>
      <c r="B99" s="19">
        <f t="shared" si="30"/>
        <v>120.29098297899979</v>
      </c>
      <c r="D99" s="18"/>
    </row>
    <row r="100" spans="1:4" ht="10.5">
      <c r="A100" s="18">
        <f t="shared" si="31"/>
        <v>0.4900000000000003</v>
      </c>
      <c r="B100" s="19">
        <f t="shared" si="30"/>
        <v>118.69003710461249</v>
      </c>
      <c r="D100" s="18"/>
    </row>
    <row r="101" spans="1:4" ht="10.5">
      <c r="A101" s="18">
        <f t="shared" si="31"/>
        <v>0.49500000000000033</v>
      </c>
      <c r="B101" s="19">
        <f t="shared" si="30"/>
        <v>117.12927879943459</v>
      </c>
      <c r="D101" s="18"/>
    </row>
    <row r="102" spans="1:4" ht="10.5">
      <c r="A102" s="18">
        <f t="shared" si="31"/>
        <v>0.5000000000000003</v>
      </c>
      <c r="B102" s="19">
        <f>NPV(A102,B$2:K$2)</f>
        <v>115.60737692424924</v>
      </c>
      <c r="D102" s="18"/>
    </row>
    <row r="104" spans="5:6" ht="10.5">
      <c r="E104" s="34"/>
      <c r="F104" s="35"/>
    </row>
    <row r="105" spans="5:6" ht="10.5">
      <c r="E105" s="34" t="s">
        <v>3</v>
      </c>
      <c r="F105" s="35">
        <v>0.05</v>
      </c>
    </row>
    <row r="108" spans="1:21" s="34" customFormat="1" ht="10.5">
      <c r="A108" s="36"/>
      <c r="B108" s="34" t="s">
        <v>4</v>
      </c>
      <c r="C108" s="34" t="s">
        <v>5</v>
      </c>
      <c r="D108" s="34" t="s">
        <v>6</v>
      </c>
      <c r="E108" s="34" t="s">
        <v>7</v>
      </c>
      <c r="F108" s="34" t="s">
        <v>8</v>
      </c>
      <c r="G108" s="34" t="s">
        <v>9</v>
      </c>
      <c r="H108" s="34" t="s">
        <v>10</v>
      </c>
      <c r="I108" s="34" t="s">
        <v>11</v>
      </c>
      <c r="N108" s="6"/>
      <c r="O108" s="6"/>
      <c r="P108" s="6"/>
      <c r="Q108" s="6"/>
      <c r="R108" s="6"/>
      <c r="S108" s="6"/>
      <c r="T108" s="6"/>
      <c r="U108" s="6"/>
    </row>
    <row r="109" spans="1:21" s="34" customFormat="1" ht="10.5">
      <c r="A109" s="36"/>
      <c r="B109" s="34" t="s">
        <v>12</v>
      </c>
      <c r="C109" s="34" t="s">
        <v>13</v>
      </c>
      <c r="D109" s="34" t="s">
        <v>14</v>
      </c>
      <c r="E109" s="34" t="s">
        <v>15</v>
      </c>
      <c r="F109" s="34" t="s">
        <v>16</v>
      </c>
      <c r="G109" s="34" t="s">
        <v>17</v>
      </c>
      <c r="H109" s="34" t="s">
        <v>18</v>
      </c>
      <c r="I109" s="34" t="s">
        <v>19</v>
      </c>
      <c r="N109" s="6"/>
      <c r="O109" s="6"/>
      <c r="P109" s="6"/>
      <c r="Q109" s="6"/>
      <c r="R109" s="6"/>
      <c r="S109" s="6"/>
      <c r="T109" s="6"/>
      <c r="U109" s="6"/>
    </row>
    <row r="110" spans="1:21" s="38" customFormat="1" ht="10.5">
      <c r="A110" s="37"/>
      <c r="N110" s="6"/>
      <c r="O110" s="6"/>
      <c r="P110" s="6"/>
      <c r="Q110" s="6"/>
      <c r="R110" s="6"/>
      <c r="S110" s="6"/>
      <c r="T110" s="6"/>
      <c r="U110" s="6"/>
    </row>
    <row r="111" spans="2:9" ht="10.5">
      <c r="B111" s="6">
        <v>1</v>
      </c>
      <c r="C111" s="19">
        <v>50</v>
      </c>
      <c r="D111" s="19">
        <f aca="true" t="shared" si="34" ref="D111:D120">B111*C111</f>
        <v>50</v>
      </c>
      <c r="E111" s="39">
        <f aca="true" t="shared" si="35" ref="E111:E120">1/((1+$F$105)^B111)</f>
        <v>0.9523809523809523</v>
      </c>
      <c r="F111" s="40">
        <f aca="true" t="shared" si="36" ref="F111:F120">E111*C111</f>
        <v>47.61904761904761</v>
      </c>
      <c r="G111" s="40">
        <f aca="true" t="shared" si="37" ref="G111:G120">D111*E111</f>
        <v>47.61904761904761</v>
      </c>
      <c r="H111" s="19">
        <f aca="true" t="shared" si="38" ref="H111:H120">D111*(B111+1)</f>
        <v>100</v>
      </c>
      <c r="I111" s="40">
        <f aca="true" t="shared" si="39" ref="I111:I120">E111*H111</f>
        <v>95.23809523809523</v>
      </c>
    </row>
    <row r="112" spans="2:9" ht="10.5">
      <c r="B112" s="6">
        <f aca="true" t="shared" si="40" ref="B112:B120">B111+1</f>
        <v>2</v>
      </c>
      <c r="C112" s="19">
        <v>50</v>
      </c>
      <c r="D112" s="19">
        <f t="shared" si="34"/>
        <v>100</v>
      </c>
      <c r="E112" s="39">
        <f t="shared" si="35"/>
        <v>0.9070294784580498</v>
      </c>
      <c r="F112" s="40">
        <f t="shared" si="36"/>
        <v>45.35147392290249</v>
      </c>
      <c r="G112" s="40">
        <f t="shared" si="37"/>
        <v>90.70294784580499</v>
      </c>
      <c r="H112" s="19">
        <f t="shared" si="38"/>
        <v>300</v>
      </c>
      <c r="I112" s="40">
        <f t="shared" si="39"/>
        <v>272.10884353741494</v>
      </c>
    </row>
    <row r="113" spans="2:9" ht="10.5">
      <c r="B113" s="6">
        <f t="shared" si="40"/>
        <v>3</v>
      </c>
      <c r="C113" s="19">
        <v>50</v>
      </c>
      <c r="D113" s="19">
        <f t="shared" si="34"/>
        <v>150</v>
      </c>
      <c r="E113" s="39">
        <f t="shared" si="35"/>
        <v>0.863837598531476</v>
      </c>
      <c r="F113" s="40">
        <f t="shared" si="36"/>
        <v>43.1918799265738</v>
      </c>
      <c r="G113" s="40">
        <f t="shared" si="37"/>
        <v>129.5756397797214</v>
      </c>
      <c r="H113" s="19">
        <f t="shared" si="38"/>
        <v>600</v>
      </c>
      <c r="I113" s="40">
        <f t="shared" si="39"/>
        <v>518.3025591188856</v>
      </c>
    </row>
    <row r="114" spans="2:9" ht="10.5">
      <c r="B114" s="6">
        <f t="shared" si="40"/>
        <v>4</v>
      </c>
      <c r="C114" s="19">
        <v>50</v>
      </c>
      <c r="D114" s="19">
        <f t="shared" si="34"/>
        <v>200</v>
      </c>
      <c r="E114" s="39">
        <f t="shared" si="35"/>
        <v>0.822702474791882</v>
      </c>
      <c r="F114" s="40">
        <f t="shared" si="36"/>
        <v>41.1351237395941</v>
      </c>
      <c r="G114" s="40">
        <f t="shared" si="37"/>
        <v>164.5404949583764</v>
      </c>
      <c r="H114" s="19">
        <f t="shared" si="38"/>
        <v>1000</v>
      </c>
      <c r="I114" s="40">
        <f t="shared" si="39"/>
        <v>822.702474791882</v>
      </c>
    </row>
    <row r="115" spans="2:9" ht="10.5">
      <c r="B115" s="6">
        <f t="shared" si="40"/>
        <v>5</v>
      </c>
      <c r="C115" s="19">
        <v>50</v>
      </c>
      <c r="D115" s="19">
        <f t="shared" si="34"/>
        <v>250</v>
      </c>
      <c r="E115" s="39">
        <f t="shared" si="35"/>
        <v>0.783526166468459</v>
      </c>
      <c r="F115" s="40">
        <f t="shared" si="36"/>
        <v>39.17630832342295</v>
      </c>
      <c r="G115" s="40">
        <f t="shared" si="37"/>
        <v>195.88154161711475</v>
      </c>
      <c r="H115" s="19">
        <f t="shared" si="38"/>
        <v>1500</v>
      </c>
      <c r="I115" s="40">
        <f t="shared" si="39"/>
        <v>1175.2892497026885</v>
      </c>
    </row>
    <row r="116" spans="2:9" ht="10.5">
      <c r="B116" s="6">
        <f t="shared" si="40"/>
        <v>6</v>
      </c>
      <c r="C116" s="19">
        <v>50</v>
      </c>
      <c r="D116" s="19">
        <f t="shared" si="34"/>
        <v>300</v>
      </c>
      <c r="E116" s="39">
        <f t="shared" si="35"/>
        <v>0.7462153966366276</v>
      </c>
      <c r="F116" s="40">
        <f t="shared" si="36"/>
        <v>37.31076983183138</v>
      </c>
      <c r="G116" s="40">
        <f t="shared" si="37"/>
        <v>223.86461899098828</v>
      </c>
      <c r="H116" s="19">
        <f t="shared" si="38"/>
        <v>2100</v>
      </c>
      <c r="I116" s="40">
        <f t="shared" si="39"/>
        <v>1567.052332936918</v>
      </c>
    </row>
    <row r="117" spans="2:9" ht="10.5">
      <c r="B117" s="6">
        <f t="shared" si="40"/>
        <v>7</v>
      </c>
      <c r="C117" s="19">
        <v>50</v>
      </c>
      <c r="D117" s="19">
        <f t="shared" si="34"/>
        <v>350</v>
      </c>
      <c r="E117" s="39">
        <f t="shared" si="35"/>
        <v>0.7106813301301215</v>
      </c>
      <c r="F117" s="40">
        <f t="shared" si="36"/>
        <v>35.53406650650607</v>
      </c>
      <c r="G117" s="40">
        <f t="shared" si="37"/>
        <v>248.7384655455425</v>
      </c>
      <c r="H117" s="19">
        <f t="shared" si="38"/>
        <v>2800</v>
      </c>
      <c r="I117" s="40">
        <f t="shared" si="39"/>
        <v>1989.90772436434</v>
      </c>
    </row>
    <row r="118" spans="2:9" ht="10.5">
      <c r="B118" s="6">
        <f t="shared" si="40"/>
        <v>8</v>
      </c>
      <c r="C118" s="19">
        <v>50</v>
      </c>
      <c r="D118" s="19">
        <f t="shared" si="34"/>
        <v>400</v>
      </c>
      <c r="E118" s="39">
        <f t="shared" si="35"/>
        <v>0.6768393620286872</v>
      </c>
      <c r="F118" s="40">
        <f t="shared" si="36"/>
        <v>33.84196810143436</v>
      </c>
      <c r="G118" s="40">
        <f t="shared" si="37"/>
        <v>270.7357448114749</v>
      </c>
      <c r="H118" s="19">
        <f t="shared" si="38"/>
        <v>3600</v>
      </c>
      <c r="I118" s="40">
        <f t="shared" si="39"/>
        <v>2436.621703303274</v>
      </c>
    </row>
    <row r="119" spans="2:9" ht="10.5">
      <c r="B119" s="6">
        <f t="shared" si="40"/>
        <v>9</v>
      </c>
      <c r="C119" s="19">
        <v>50</v>
      </c>
      <c r="D119" s="19">
        <f t="shared" si="34"/>
        <v>450</v>
      </c>
      <c r="E119" s="39">
        <f t="shared" si="35"/>
        <v>0.6446089162177973</v>
      </c>
      <c r="F119" s="40">
        <f t="shared" si="36"/>
        <v>32.23044581088986</v>
      </c>
      <c r="G119" s="40">
        <f t="shared" si="37"/>
        <v>290.07401229800877</v>
      </c>
      <c r="H119" s="19">
        <f t="shared" si="38"/>
        <v>4500</v>
      </c>
      <c r="I119" s="40">
        <f t="shared" si="39"/>
        <v>2900.7401229800876</v>
      </c>
    </row>
    <row r="120" spans="2:9" ht="10.5">
      <c r="B120" s="6">
        <f t="shared" si="40"/>
        <v>10</v>
      </c>
      <c r="C120" s="19">
        <v>1050</v>
      </c>
      <c r="D120" s="19">
        <f t="shared" si="34"/>
        <v>10500</v>
      </c>
      <c r="E120" s="39">
        <f t="shared" si="35"/>
        <v>0.6139132535407593</v>
      </c>
      <c r="F120" s="40">
        <f t="shared" si="36"/>
        <v>644.6089162177973</v>
      </c>
      <c r="G120" s="40">
        <f t="shared" si="37"/>
        <v>6446.089162177973</v>
      </c>
      <c r="H120" s="19">
        <f t="shared" si="38"/>
        <v>115500</v>
      </c>
      <c r="I120" s="40">
        <f t="shared" si="39"/>
        <v>70906.9807839577</v>
      </c>
    </row>
    <row r="121" spans="3:8" ht="10.5">
      <c r="C121" s="19"/>
      <c r="D121" s="19"/>
      <c r="G121" s="40"/>
      <c r="H121" s="40"/>
    </row>
    <row r="122" spans="2:9" ht="10.5">
      <c r="B122" s="38" t="s">
        <v>20</v>
      </c>
      <c r="C122" s="19"/>
      <c r="D122" s="19"/>
      <c r="F122" s="40">
        <f>SUM(F111:F120)</f>
        <v>1000</v>
      </c>
      <c r="G122" s="40">
        <f>SUM(G111:G120)</f>
        <v>8107.821675644052</v>
      </c>
      <c r="H122" s="40"/>
      <c r="I122" s="40">
        <f>SUM(I111:I120)</f>
        <v>82684.94388993128</v>
      </c>
    </row>
    <row r="123" spans="3:4" ht="10.5">
      <c r="C123" s="19"/>
      <c r="D123" s="19"/>
    </row>
    <row r="124" spans="3:9" ht="10.5">
      <c r="C124" s="19"/>
      <c r="D124" s="19"/>
      <c r="G124" s="41" t="s">
        <v>21</v>
      </c>
      <c r="I124" s="41" t="s">
        <v>21</v>
      </c>
    </row>
    <row r="125" spans="7:9" ht="10.5">
      <c r="G125" s="41" t="s">
        <v>22</v>
      </c>
      <c r="I125" s="41" t="s">
        <v>22</v>
      </c>
    </row>
    <row r="126" spans="7:9" ht="10.5">
      <c r="G126" s="6">
        <f>1+F105</f>
        <v>1.05</v>
      </c>
      <c r="I126" s="6" t="s">
        <v>62</v>
      </c>
    </row>
    <row r="127" spans="7:9" ht="10.5">
      <c r="G127" s="38" t="s">
        <v>23</v>
      </c>
      <c r="I127" s="38" t="s">
        <v>23</v>
      </c>
    </row>
    <row r="128" spans="6:9" ht="10.5">
      <c r="F128" s="38" t="s">
        <v>24</v>
      </c>
      <c r="G128" s="40">
        <f>G122/G126</f>
        <v>7721.734929184811</v>
      </c>
      <c r="H128" s="38" t="s">
        <v>25</v>
      </c>
      <c r="I128" s="40">
        <f>I122/G126/G126</f>
        <v>74997.68153281747</v>
      </c>
    </row>
    <row r="132" spans="3:9" ht="10.5">
      <c r="C132" s="34" t="s">
        <v>3</v>
      </c>
      <c r="D132" s="36">
        <v>0.05</v>
      </c>
      <c r="E132" s="36">
        <v>0.05</v>
      </c>
      <c r="F132" s="36">
        <v>0.07</v>
      </c>
      <c r="G132" s="36">
        <v>0.07</v>
      </c>
      <c r="H132" s="36">
        <v>0.03</v>
      </c>
      <c r="I132" s="36">
        <v>0.03</v>
      </c>
    </row>
    <row r="135" spans="1:21" s="34" customFormat="1" ht="10.5">
      <c r="A135" s="36"/>
      <c r="B135" s="34" t="s">
        <v>4</v>
      </c>
      <c r="C135" s="34" t="s">
        <v>5</v>
      </c>
      <c r="D135" s="34" t="s">
        <v>7</v>
      </c>
      <c r="E135" s="34" t="s">
        <v>26</v>
      </c>
      <c r="F135" s="34" t="s">
        <v>7</v>
      </c>
      <c r="G135" s="34" t="s">
        <v>27</v>
      </c>
      <c r="H135" s="34" t="s">
        <v>7</v>
      </c>
      <c r="I135" s="34" t="s">
        <v>28</v>
      </c>
      <c r="N135" s="6"/>
      <c r="O135" s="6"/>
      <c r="P135" s="6"/>
      <c r="Q135" s="6"/>
      <c r="R135" s="6"/>
      <c r="S135" s="6"/>
      <c r="T135" s="6"/>
      <c r="U135" s="6"/>
    </row>
    <row r="136" spans="1:21" s="34" customFormat="1" ht="10.5">
      <c r="A136" s="36"/>
      <c r="B136" s="34" t="s">
        <v>12</v>
      </c>
      <c r="C136" s="34" t="s">
        <v>13</v>
      </c>
      <c r="D136" s="34" t="s">
        <v>14</v>
      </c>
      <c r="E136" s="34" t="s">
        <v>15</v>
      </c>
      <c r="F136" s="34" t="s">
        <v>16</v>
      </c>
      <c r="G136" s="34" t="s">
        <v>17</v>
      </c>
      <c r="H136" s="34" t="s">
        <v>18</v>
      </c>
      <c r="I136" s="34" t="s">
        <v>19</v>
      </c>
      <c r="N136" s="6"/>
      <c r="O136" s="6"/>
      <c r="P136" s="6"/>
      <c r="Q136" s="6"/>
      <c r="R136" s="6"/>
      <c r="S136" s="6"/>
      <c r="T136" s="6"/>
      <c r="U136" s="6"/>
    </row>
    <row r="137" spans="1:21" s="38" customFormat="1" ht="10.5">
      <c r="A137" s="37"/>
      <c r="E137" s="6"/>
      <c r="N137" s="6"/>
      <c r="O137" s="6"/>
      <c r="P137" s="6"/>
      <c r="Q137" s="6"/>
      <c r="R137" s="6"/>
      <c r="S137" s="6"/>
      <c r="T137" s="6"/>
      <c r="U137" s="6"/>
    </row>
    <row r="138" spans="2:9" ht="10.5">
      <c r="B138" s="6">
        <v>1</v>
      </c>
      <c r="C138" s="19">
        <v>50</v>
      </c>
      <c r="D138" s="39">
        <f aca="true" t="shared" si="41" ref="D138:D147">1/((1+$D$132)^B138)</f>
        <v>0.9523809523809523</v>
      </c>
      <c r="E138" s="40">
        <f aca="true" t="shared" si="42" ref="E138:E147">C138*D138</f>
        <v>47.61904761904761</v>
      </c>
      <c r="F138" s="39">
        <f aca="true" t="shared" si="43" ref="F138:F147">1/((1+$F$132)^B138)</f>
        <v>0.9345794392523364</v>
      </c>
      <c r="G138" s="40">
        <f aca="true" t="shared" si="44" ref="G138:G147">F138*C138</f>
        <v>46.728971962616825</v>
      </c>
      <c r="H138" s="39">
        <f aca="true" t="shared" si="45" ref="H138:H147">1/((1+$H$132)^B138)</f>
        <v>0.970873786407767</v>
      </c>
      <c r="I138" s="40">
        <f aca="true" t="shared" si="46" ref="I138:I147">H138*C138</f>
        <v>48.54368932038835</v>
      </c>
    </row>
    <row r="139" spans="2:9" ht="10.5">
      <c r="B139" s="6">
        <f aca="true" t="shared" si="47" ref="B139:B147">B138+1</f>
        <v>2</v>
      </c>
      <c r="C139" s="19">
        <v>50</v>
      </c>
      <c r="D139" s="39">
        <f t="shared" si="41"/>
        <v>0.9070294784580498</v>
      </c>
      <c r="E139" s="40">
        <f t="shared" si="42"/>
        <v>45.35147392290249</v>
      </c>
      <c r="F139" s="39">
        <f t="shared" si="43"/>
        <v>0.8734387282732116</v>
      </c>
      <c r="G139" s="40">
        <f t="shared" si="44"/>
        <v>43.671936413660575</v>
      </c>
      <c r="H139" s="39">
        <f t="shared" si="45"/>
        <v>0.9425959091337544</v>
      </c>
      <c r="I139" s="40">
        <f t="shared" si="46"/>
        <v>47.12979545668772</v>
      </c>
    </row>
    <row r="140" spans="2:9" ht="10.5">
      <c r="B140" s="6">
        <f t="shared" si="47"/>
        <v>3</v>
      </c>
      <c r="C140" s="19">
        <v>50</v>
      </c>
      <c r="D140" s="39">
        <f t="shared" si="41"/>
        <v>0.863837598531476</v>
      </c>
      <c r="E140" s="40">
        <f t="shared" si="42"/>
        <v>43.1918799265738</v>
      </c>
      <c r="F140" s="39">
        <f t="shared" si="43"/>
        <v>0.8162978768908519</v>
      </c>
      <c r="G140" s="40">
        <f t="shared" si="44"/>
        <v>40.814893844542596</v>
      </c>
      <c r="H140" s="39">
        <f t="shared" si="45"/>
        <v>0.9151416593531596</v>
      </c>
      <c r="I140" s="40">
        <f t="shared" si="46"/>
        <v>45.75708296765798</v>
      </c>
    </row>
    <row r="141" spans="2:9" ht="10.5">
      <c r="B141" s="6">
        <f t="shared" si="47"/>
        <v>4</v>
      </c>
      <c r="C141" s="19">
        <v>50</v>
      </c>
      <c r="D141" s="39">
        <f t="shared" si="41"/>
        <v>0.822702474791882</v>
      </c>
      <c r="E141" s="40">
        <f t="shared" si="42"/>
        <v>41.1351237395941</v>
      </c>
      <c r="F141" s="39">
        <f t="shared" si="43"/>
        <v>0.7628952120475252</v>
      </c>
      <c r="G141" s="40">
        <f t="shared" si="44"/>
        <v>38.14476060237626</v>
      </c>
      <c r="H141" s="39">
        <f t="shared" si="45"/>
        <v>0.888487047915689</v>
      </c>
      <c r="I141" s="40">
        <f t="shared" si="46"/>
        <v>44.42435239578445</v>
      </c>
    </row>
    <row r="142" spans="2:9" ht="10.5">
      <c r="B142" s="6">
        <f t="shared" si="47"/>
        <v>5</v>
      </c>
      <c r="C142" s="19">
        <v>50</v>
      </c>
      <c r="D142" s="39">
        <f t="shared" si="41"/>
        <v>0.783526166468459</v>
      </c>
      <c r="E142" s="40">
        <f t="shared" si="42"/>
        <v>39.17630832342295</v>
      </c>
      <c r="F142" s="39">
        <f t="shared" si="43"/>
        <v>0.7129861794836684</v>
      </c>
      <c r="G142" s="40">
        <f t="shared" si="44"/>
        <v>35.64930897418342</v>
      </c>
      <c r="H142" s="39">
        <f t="shared" si="45"/>
        <v>0.8626087843841641</v>
      </c>
      <c r="I142" s="40">
        <f t="shared" si="46"/>
        <v>43.130439219208206</v>
      </c>
    </row>
    <row r="143" spans="2:9" ht="10.5">
      <c r="B143" s="6">
        <f t="shared" si="47"/>
        <v>6</v>
      </c>
      <c r="C143" s="19">
        <v>50</v>
      </c>
      <c r="D143" s="39">
        <f t="shared" si="41"/>
        <v>0.7462153966366276</v>
      </c>
      <c r="E143" s="40">
        <f t="shared" si="42"/>
        <v>37.31076983183138</v>
      </c>
      <c r="F143" s="39">
        <f t="shared" si="43"/>
        <v>0.6663422238165125</v>
      </c>
      <c r="G143" s="40">
        <f t="shared" si="44"/>
        <v>33.31711119082563</v>
      </c>
      <c r="H143" s="39">
        <f t="shared" si="45"/>
        <v>0.8374842566836544</v>
      </c>
      <c r="I143" s="40">
        <f t="shared" si="46"/>
        <v>41.87421283418272</v>
      </c>
    </row>
    <row r="144" spans="2:9" ht="10.5">
      <c r="B144" s="6">
        <f t="shared" si="47"/>
        <v>7</v>
      </c>
      <c r="C144" s="19">
        <v>50</v>
      </c>
      <c r="D144" s="39">
        <f t="shared" si="41"/>
        <v>0.7106813301301215</v>
      </c>
      <c r="E144" s="40">
        <f t="shared" si="42"/>
        <v>35.53406650650607</v>
      </c>
      <c r="F144" s="39">
        <f t="shared" si="43"/>
        <v>0.6227497418845911</v>
      </c>
      <c r="G144" s="40">
        <f t="shared" si="44"/>
        <v>31.137487094229556</v>
      </c>
      <c r="H144" s="39">
        <f t="shared" si="45"/>
        <v>0.8130915113433538</v>
      </c>
      <c r="I144" s="40">
        <f t="shared" si="46"/>
        <v>40.65457556716769</v>
      </c>
    </row>
    <row r="145" spans="2:9" ht="10.5">
      <c r="B145" s="6">
        <f t="shared" si="47"/>
        <v>8</v>
      </c>
      <c r="C145" s="19">
        <v>50</v>
      </c>
      <c r="D145" s="39">
        <f t="shared" si="41"/>
        <v>0.6768393620286872</v>
      </c>
      <c r="E145" s="40">
        <f t="shared" si="42"/>
        <v>33.84196810143436</v>
      </c>
      <c r="F145" s="39">
        <f t="shared" si="43"/>
        <v>0.5820091045650384</v>
      </c>
      <c r="G145" s="40">
        <f t="shared" si="44"/>
        <v>29.10045522825192</v>
      </c>
      <c r="H145" s="39">
        <f t="shared" si="45"/>
        <v>0.7894092343139357</v>
      </c>
      <c r="I145" s="40">
        <f t="shared" si="46"/>
        <v>39.470461715696786</v>
      </c>
    </row>
    <row r="146" spans="2:9" ht="10.5">
      <c r="B146" s="6">
        <f t="shared" si="47"/>
        <v>9</v>
      </c>
      <c r="C146" s="19">
        <v>50</v>
      </c>
      <c r="D146" s="39">
        <f t="shared" si="41"/>
        <v>0.6446089162177973</v>
      </c>
      <c r="E146" s="40">
        <f t="shared" si="42"/>
        <v>32.23044581088986</v>
      </c>
      <c r="F146" s="39">
        <f t="shared" si="43"/>
        <v>0.5439337425841481</v>
      </c>
      <c r="G146" s="40">
        <f t="shared" si="44"/>
        <v>27.196687129207405</v>
      </c>
      <c r="H146" s="39">
        <f t="shared" si="45"/>
        <v>0.766416732343627</v>
      </c>
      <c r="I146" s="40">
        <f t="shared" si="46"/>
        <v>38.32083661718135</v>
      </c>
    </row>
    <row r="147" spans="2:9" ht="10.5">
      <c r="B147" s="6">
        <f t="shared" si="47"/>
        <v>10</v>
      </c>
      <c r="C147" s="19">
        <v>1050</v>
      </c>
      <c r="D147" s="39">
        <f t="shared" si="41"/>
        <v>0.6139132535407593</v>
      </c>
      <c r="E147" s="40">
        <f t="shared" si="42"/>
        <v>644.6089162177973</v>
      </c>
      <c r="F147" s="39">
        <f t="shared" si="43"/>
        <v>0.5083492921347178</v>
      </c>
      <c r="G147" s="40">
        <f t="shared" si="44"/>
        <v>533.7667567414537</v>
      </c>
      <c r="H147" s="39">
        <f t="shared" si="45"/>
        <v>0.7440939148967252</v>
      </c>
      <c r="I147" s="40">
        <f t="shared" si="46"/>
        <v>781.2986106415614</v>
      </c>
    </row>
    <row r="148" spans="3:8" ht="10.5">
      <c r="C148" s="19"/>
      <c r="D148" s="19"/>
      <c r="G148" s="40"/>
      <c r="H148" s="40"/>
    </row>
    <row r="149" spans="2:9" ht="10.5">
      <c r="B149" s="38" t="s">
        <v>20</v>
      </c>
      <c r="C149" s="19"/>
      <c r="D149" s="19"/>
      <c r="E149" s="40">
        <f>SUM(E138:E147)</f>
        <v>1000</v>
      </c>
      <c r="F149" s="40"/>
      <c r="G149" s="40">
        <f>SUM(G138:G147)</f>
        <v>859.5283691813479</v>
      </c>
      <c r="H149" s="40"/>
      <c r="I149" s="40">
        <f>SUM(I138:I147)</f>
        <v>1170.6040567355167</v>
      </c>
    </row>
    <row r="152" spans="3:9" ht="10.5">
      <c r="C152" s="42" t="s">
        <v>3</v>
      </c>
      <c r="D152" s="43">
        <v>0.05</v>
      </c>
      <c r="E152" s="44">
        <v>0.05</v>
      </c>
      <c r="F152" s="43">
        <v>0.0501</v>
      </c>
      <c r="G152" s="44">
        <v>0.0501</v>
      </c>
      <c r="H152" s="43">
        <v>0.0499</v>
      </c>
      <c r="I152" s="44">
        <v>0.0499</v>
      </c>
    </row>
    <row r="153" spans="1:21" s="34" customFormat="1" ht="12">
      <c r="A153" s="36"/>
      <c r="B153" s="45" t="s">
        <v>4</v>
      </c>
      <c r="C153" s="46" t="s">
        <v>5</v>
      </c>
      <c r="D153" s="12" t="s">
        <v>51</v>
      </c>
      <c r="E153" s="13" t="s">
        <v>26</v>
      </c>
      <c r="F153" s="12" t="s">
        <v>51</v>
      </c>
      <c r="G153" s="13" t="s">
        <v>27</v>
      </c>
      <c r="H153" s="12" t="s">
        <v>51</v>
      </c>
      <c r="I153" s="13" t="s">
        <v>28</v>
      </c>
      <c r="N153" s="6"/>
      <c r="O153" s="6"/>
      <c r="P153" s="6"/>
      <c r="Q153" s="6"/>
      <c r="R153" s="6"/>
      <c r="S153" s="6"/>
      <c r="T153" s="6"/>
      <c r="U153" s="6"/>
    </row>
    <row r="154" spans="1:21" s="34" customFormat="1" ht="10.5">
      <c r="A154" s="36"/>
      <c r="B154" s="47" t="s">
        <v>12</v>
      </c>
      <c r="C154" s="48" t="s">
        <v>13</v>
      </c>
      <c r="D154" s="49" t="s">
        <v>14</v>
      </c>
      <c r="E154" s="50" t="s">
        <v>15</v>
      </c>
      <c r="F154" s="49" t="s">
        <v>16</v>
      </c>
      <c r="G154" s="50" t="s">
        <v>17</v>
      </c>
      <c r="H154" s="49" t="s">
        <v>18</v>
      </c>
      <c r="I154" s="50" t="s">
        <v>19</v>
      </c>
      <c r="N154" s="6"/>
      <c r="O154" s="6"/>
      <c r="P154" s="6"/>
      <c r="Q154" s="6"/>
      <c r="R154" s="6"/>
      <c r="S154" s="6"/>
      <c r="T154" s="6"/>
      <c r="U154" s="6"/>
    </row>
    <row r="155" spans="2:9" ht="10.5">
      <c r="B155" s="10">
        <v>1</v>
      </c>
      <c r="C155" s="51">
        <v>50</v>
      </c>
      <c r="D155" s="52">
        <f>1/((1+$D$152)^B155)</f>
        <v>0.9523809523809523</v>
      </c>
      <c r="E155" s="53">
        <f aca="true" t="shared" si="48" ref="E155:E164">C155*D155</f>
        <v>47.61904761904761</v>
      </c>
      <c r="F155" s="52">
        <f>1/((1+$F$152)^B155)</f>
        <v>0.9522902580706599</v>
      </c>
      <c r="G155" s="53">
        <f aca="true" t="shared" si="49" ref="G155:G164">F155*C155</f>
        <v>47.614512903533</v>
      </c>
      <c r="H155" s="52">
        <f>1/((1+$H$152)^B155)</f>
        <v>0.9524716639679969</v>
      </c>
      <c r="I155" s="53">
        <f aca="true" t="shared" si="50" ref="I155:I164">H155*C155</f>
        <v>47.62358319839984</v>
      </c>
    </row>
    <row r="156" spans="2:9" ht="10.5">
      <c r="B156" s="23">
        <f aca="true" t="shared" si="51" ref="B156:B164">B155+1</f>
        <v>2</v>
      </c>
      <c r="C156" s="54">
        <v>50</v>
      </c>
      <c r="D156" s="55">
        <f aca="true" t="shared" si="52" ref="D156:D164">1/((1+$D$152)^B156)</f>
        <v>0.9070294784580498</v>
      </c>
      <c r="E156" s="56">
        <f t="shared" si="48"/>
        <v>45.35147392290249</v>
      </c>
      <c r="F156" s="55">
        <f aca="true" t="shared" si="53" ref="F156:F164">1/((1+$F$152)^B156)</f>
        <v>0.9068567356162841</v>
      </c>
      <c r="G156" s="56">
        <f t="shared" si="49"/>
        <v>45.3428367808142</v>
      </c>
      <c r="H156" s="55">
        <f aca="true" t="shared" si="54" ref="H156:H164">1/((1+$H$152)^B156)</f>
        <v>0.9072022706619648</v>
      </c>
      <c r="I156" s="56">
        <f t="shared" si="50"/>
        <v>45.36011353309824</v>
      </c>
    </row>
    <row r="157" spans="2:9" ht="10.5">
      <c r="B157" s="23">
        <f t="shared" si="51"/>
        <v>3</v>
      </c>
      <c r="C157" s="54">
        <v>50</v>
      </c>
      <c r="D157" s="55">
        <f t="shared" si="52"/>
        <v>0.863837598531476</v>
      </c>
      <c r="E157" s="56">
        <f t="shared" si="48"/>
        <v>43.1918799265738</v>
      </c>
      <c r="F157" s="55">
        <f t="shared" si="53"/>
        <v>0.8635908347931475</v>
      </c>
      <c r="G157" s="56">
        <f t="shared" si="49"/>
        <v>43.179541739657374</v>
      </c>
      <c r="H157" s="55">
        <f t="shared" si="54"/>
        <v>0.8640844562929467</v>
      </c>
      <c r="I157" s="56">
        <f t="shared" si="50"/>
        <v>43.20422281464734</v>
      </c>
    </row>
    <row r="158" spans="2:9" ht="10.5">
      <c r="B158" s="23">
        <f t="shared" si="51"/>
        <v>4</v>
      </c>
      <c r="C158" s="54">
        <v>50</v>
      </c>
      <c r="D158" s="55">
        <f t="shared" si="52"/>
        <v>0.822702474791882</v>
      </c>
      <c r="E158" s="56">
        <f t="shared" si="48"/>
        <v>41.1351237395941</v>
      </c>
      <c r="F158" s="55">
        <f t="shared" si="53"/>
        <v>0.822389138932623</v>
      </c>
      <c r="G158" s="56">
        <f t="shared" si="49"/>
        <v>41.119456946631146</v>
      </c>
      <c r="H158" s="55">
        <f t="shared" si="54"/>
        <v>0.8230159598942248</v>
      </c>
      <c r="I158" s="56">
        <f t="shared" si="50"/>
        <v>41.15079799471124</v>
      </c>
    </row>
    <row r="159" spans="2:9" ht="10.5">
      <c r="B159" s="23">
        <f t="shared" si="51"/>
        <v>5</v>
      </c>
      <c r="C159" s="54">
        <v>50</v>
      </c>
      <c r="D159" s="55">
        <f t="shared" si="52"/>
        <v>0.783526166468459</v>
      </c>
      <c r="E159" s="56">
        <f t="shared" si="48"/>
        <v>39.17630832342295</v>
      </c>
      <c r="F159" s="55">
        <f t="shared" si="53"/>
        <v>0.7831531653486554</v>
      </c>
      <c r="G159" s="56">
        <f t="shared" si="49"/>
        <v>39.15765826743277</v>
      </c>
      <c r="H159" s="55">
        <f t="shared" si="54"/>
        <v>0.7838993807926705</v>
      </c>
      <c r="I159" s="56">
        <f t="shared" si="50"/>
        <v>39.19496903963353</v>
      </c>
    </row>
    <row r="160" spans="2:9" ht="10.5">
      <c r="B160" s="23">
        <f t="shared" si="51"/>
        <v>6</v>
      </c>
      <c r="C160" s="54">
        <v>50</v>
      </c>
      <c r="D160" s="55">
        <f t="shared" si="52"/>
        <v>0.7462153966366276</v>
      </c>
      <c r="E160" s="56">
        <f t="shared" si="48"/>
        <v>37.31076983183138</v>
      </c>
      <c r="F160" s="55">
        <f t="shared" si="53"/>
        <v>0.7457891299387251</v>
      </c>
      <c r="G160" s="56">
        <f t="shared" si="49"/>
        <v>37.28945649693626</v>
      </c>
      <c r="H160" s="55">
        <f t="shared" si="54"/>
        <v>0.7466419476070772</v>
      </c>
      <c r="I160" s="56">
        <f t="shared" si="50"/>
        <v>37.332097380353865</v>
      </c>
    </row>
    <row r="161" spans="2:9" ht="10.5">
      <c r="B161" s="23">
        <f t="shared" si="51"/>
        <v>7</v>
      </c>
      <c r="C161" s="54">
        <v>50</v>
      </c>
      <c r="D161" s="55">
        <f t="shared" si="52"/>
        <v>0.7106813301301215</v>
      </c>
      <c r="E161" s="56">
        <f t="shared" si="48"/>
        <v>35.53406650650607</v>
      </c>
      <c r="F161" s="55">
        <f t="shared" si="53"/>
        <v>0.7102077230156416</v>
      </c>
      <c r="G161" s="56">
        <f t="shared" si="49"/>
        <v>35.51038615078208</v>
      </c>
      <c r="H161" s="55">
        <f t="shared" si="54"/>
        <v>0.711155298225619</v>
      </c>
      <c r="I161" s="56">
        <f t="shared" si="50"/>
        <v>35.55776491128095</v>
      </c>
    </row>
    <row r="162" spans="2:9" ht="10.5">
      <c r="B162" s="23">
        <f t="shared" si="51"/>
        <v>8</v>
      </c>
      <c r="C162" s="54">
        <v>50</v>
      </c>
      <c r="D162" s="55">
        <f t="shared" si="52"/>
        <v>0.6768393620286872</v>
      </c>
      <c r="E162" s="56">
        <f t="shared" si="48"/>
        <v>33.84196810143436</v>
      </c>
      <c r="F162" s="55">
        <f t="shared" si="53"/>
        <v>0.676323895834341</v>
      </c>
      <c r="G162" s="56">
        <f t="shared" si="49"/>
        <v>33.81619479171705</v>
      </c>
      <c r="H162" s="55">
        <f t="shared" si="54"/>
        <v>0.6773552702406123</v>
      </c>
      <c r="I162" s="56">
        <f t="shared" si="50"/>
        <v>33.86776351203061</v>
      </c>
    </row>
    <row r="163" spans="2:9" ht="10.5">
      <c r="B163" s="23">
        <f t="shared" si="51"/>
        <v>9</v>
      </c>
      <c r="C163" s="54">
        <v>50</v>
      </c>
      <c r="D163" s="55">
        <f t="shared" si="52"/>
        <v>0.6446089162177973</v>
      </c>
      <c r="E163" s="56">
        <f t="shared" si="48"/>
        <v>32.23044581088986</v>
      </c>
      <c r="F163" s="55">
        <f t="shared" si="53"/>
        <v>0.6440566573034386</v>
      </c>
      <c r="G163" s="56">
        <f t="shared" si="49"/>
        <v>32.202832865171935</v>
      </c>
      <c r="H163" s="55">
        <f t="shared" si="54"/>
        <v>0.6451617013435682</v>
      </c>
      <c r="I163" s="56">
        <f t="shared" si="50"/>
        <v>32.25808506717841</v>
      </c>
    </row>
    <row r="164" spans="2:9" ht="10.5">
      <c r="B164" s="14">
        <f t="shared" si="51"/>
        <v>10</v>
      </c>
      <c r="C164" s="57">
        <v>1050</v>
      </c>
      <c r="D164" s="58">
        <f t="shared" si="52"/>
        <v>0.6139132535407593</v>
      </c>
      <c r="E164" s="59">
        <f t="shared" si="48"/>
        <v>644.6089162177973</v>
      </c>
      <c r="F164" s="58">
        <f t="shared" si="53"/>
        <v>0.6133288803956183</v>
      </c>
      <c r="G164" s="59">
        <f t="shared" si="49"/>
        <v>643.9953244153992</v>
      </c>
      <c r="H164" s="58">
        <f t="shared" si="54"/>
        <v>0.6144982392071322</v>
      </c>
      <c r="I164" s="59">
        <f t="shared" si="50"/>
        <v>645.2231511674888</v>
      </c>
    </row>
    <row r="165" spans="2:9" ht="10.5">
      <c r="B165" s="60"/>
      <c r="C165" s="61" t="s">
        <v>20</v>
      </c>
      <c r="D165" s="62"/>
      <c r="E165" s="63">
        <f>SUM(E155:E164)</f>
        <v>1000</v>
      </c>
      <c r="F165" s="63"/>
      <c r="G165" s="63">
        <f>SUM(G155:G164)</f>
        <v>999.228201358075</v>
      </c>
      <c r="H165" s="63"/>
      <c r="I165" s="64">
        <f>SUM(I155:I164)</f>
        <v>1000.7725486188228</v>
      </c>
    </row>
    <row r="166" spans="2:9" ht="10.5">
      <c r="B166" s="7"/>
      <c r="C166" s="65" t="s">
        <v>32</v>
      </c>
      <c r="D166" s="65"/>
      <c r="E166" s="65"/>
      <c r="F166" s="65"/>
      <c r="G166" s="63">
        <f>E165-G165</f>
        <v>0.7717986419249883</v>
      </c>
      <c r="H166" s="65"/>
      <c r="I166" s="64">
        <f>E165-I165</f>
        <v>-0.7725486188228388</v>
      </c>
    </row>
    <row r="168" spans="2:9" ht="10.5">
      <c r="B168" s="66" t="s">
        <v>34</v>
      </c>
      <c r="C168" s="67"/>
      <c r="D168" s="68">
        <v>0.05</v>
      </c>
      <c r="E168" s="69">
        <v>0.05</v>
      </c>
      <c r="F168" s="70">
        <v>0.07</v>
      </c>
      <c r="G168" s="69">
        <v>0.07</v>
      </c>
      <c r="H168" s="68">
        <v>0.03</v>
      </c>
      <c r="I168" s="69">
        <v>0.03</v>
      </c>
    </row>
    <row r="169" spans="2:9" ht="10.5">
      <c r="B169" s="71" t="s">
        <v>33</v>
      </c>
      <c r="C169" s="50"/>
      <c r="D169" s="72">
        <f aca="true" t="shared" si="55" ref="D169:I169">SQRT(1+D168)-1</f>
        <v>0.02469507659595993</v>
      </c>
      <c r="E169" s="73">
        <f t="shared" si="55"/>
        <v>0.02469507659595993</v>
      </c>
      <c r="F169" s="74">
        <f t="shared" si="55"/>
        <v>0.034408043278860045</v>
      </c>
      <c r="G169" s="73">
        <f t="shared" si="55"/>
        <v>0.034408043278860045</v>
      </c>
      <c r="H169" s="72">
        <f t="shared" si="55"/>
        <v>0.014889156509221957</v>
      </c>
      <c r="I169" s="73">
        <f t="shared" si="55"/>
        <v>0.014889156509221957</v>
      </c>
    </row>
    <row r="170" spans="1:21" s="34" customFormat="1" ht="12">
      <c r="A170" s="36"/>
      <c r="B170" s="75" t="s">
        <v>4</v>
      </c>
      <c r="C170" s="76" t="s">
        <v>5</v>
      </c>
      <c r="D170" s="16" t="s">
        <v>51</v>
      </c>
      <c r="E170" s="17" t="s">
        <v>26</v>
      </c>
      <c r="F170" s="16" t="s">
        <v>51</v>
      </c>
      <c r="G170" s="17" t="s">
        <v>27</v>
      </c>
      <c r="H170" s="16" t="s">
        <v>51</v>
      </c>
      <c r="I170" s="17" t="s">
        <v>28</v>
      </c>
      <c r="N170" s="6"/>
      <c r="O170" s="6"/>
      <c r="P170" s="6"/>
      <c r="Q170" s="6"/>
      <c r="R170" s="6"/>
      <c r="S170" s="6"/>
      <c r="T170" s="6"/>
      <c r="U170" s="6"/>
    </row>
    <row r="171" spans="1:21" s="34" customFormat="1" ht="10.5">
      <c r="A171" s="36"/>
      <c r="B171" s="47" t="s">
        <v>12</v>
      </c>
      <c r="C171" s="76" t="s">
        <v>13</v>
      </c>
      <c r="D171" s="77" t="s">
        <v>14</v>
      </c>
      <c r="E171" s="78" t="s">
        <v>15</v>
      </c>
      <c r="F171" s="77" t="s">
        <v>16</v>
      </c>
      <c r="G171" s="78" t="s">
        <v>17</v>
      </c>
      <c r="H171" s="77" t="s">
        <v>18</v>
      </c>
      <c r="I171" s="78" t="s">
        <v>19</v>
      </c>
      <c r="N171" s="6"/>
      <c r="O171" s="6"/>
      <c r="P171" s="6"/>
      <c r="Q171" s="6"/>
      <c r="R171" s="6"/>
      <c r="S171" s="6"/>
      <c r="T171" s="6"/>
      <c r="U171" s="6"/>
    </row>
    <row r="172" spans="2:9" ht="10.5">
      <c r="B172" s="79">
        <v>1</v>
      </c>
      <c r="C172" s="51">
        <v>25</v>
      </c>
      <c r="D172" s="52">
        <f>1/((1+$D$169)^B172)</f>
        <v>0.9759000729485331</v>
      </c>
      <c r="E172" s="53">
        <f aca="true" t="shared" si="56" ref="E172:E191">C172*D172</f>
        <v>24.397501823713327</v>
      </c>
      <c r="F172" s="52">
        <f>1/((1+$F$169)^B172)</f>
        <v>0.9667364890456636</v>
      </c>
      <c r="G172" s="53">
        <f aca="true" t="shared" si="57" ref="G172:G191">F172*C172</f>
        <v>24.16841222614159</v>
      </c>
      <c r="H172" s="52">
        <f>1/((1+$H$169)^B172)</f>
        <v>0.9853292781642932</v>
      </c>
      <c r="I172" s="53">
        <f aca="true" t="shared" si="58" ref="I172:I191">H172*C172</f>
        <v>24.63323195410733</v>
      </c>
    </row>
    <row r="173" spans="2:9" ht="10.5">
      <c r="B173" s="80">
        <f aca="true" t="shared" si="59" ref="B173:B191">B172+1</f>
        <v>2</v>
      </c>
      <c r="C173" s="54">
        <v>25</v>
      </c>
      <c r="D173" s="55">
        <f aca="true" t="shared" si="60" ref="D173:D191">1/((1+$D$169)^B173)</f>
        <v>0.9523809523809521</v>
      </c>
      <c r="E173" s="56">
        <f t="shared" si="56"/>
        <v>23.809523809523803</v>
      </c>
      <c r="F173" s="55">
        <f aca="true" t="shared" si="61" ref="F173:F191">1/((1+$F$169)^B173)</f>
        <v>0.9345794392523364</v>
      </c>
      <c r="G173" s="56">
        <f t="shared" si="57"/>
        <v>23.364485981308412</v>
      </c>
      <c r="H173" s="55">
        <f aca="true" t="shared" si="62" ref="H173:H191">1/((1+$H$169)^B173)</f>
        <v>0.970873786407767</v>
      </c>
      <c r="I173" s="56">
        <f t="shared" si="58"/>
        <v>24.271844660194176</v>
      </c>
    </row>
    <row r="174" spans="2:9" ht="10.5">
      <c r="B174" s="80">
        <f t="shared" si="59"/>
        <v>3</v>
      </c>
      <c r="C174" s="54">
        <v>25</v>
      </c>
      <c r="D174" s="55">
        <f t="shared" si="60"/>
        <v>0.9294286409033645</v>
      </c>
      <c r="E174" s="56">
        <f t="shared" si="56"/>
        <v>23.235716022584114</v>
      </c>
      <c r="F174" s="55">
        <f t="shared" si="61"/>
        <v>0.9034920458370687</v>
      </c>
      <c r="G174" s="56">
        <f t="shared" si="57"/>
        <v>22.587301145926716</v>
      </c>
      <c r="H174" s="55">
        <f t="shared" si="62"/>
        <v>0.9566303671497991</v>
      </c>
      <c r="I174" s="56">
        <f t="shared" si="58"/>
        <v>23.915759178744977</v>
      </c>
    </row>
    <row r="175" spans="2:9" ht="10.5">
      <c r="B175" s="80">
        <f t="shared" si="59"/>
        <v>4</v>
      </c>
      <c r="C175" s="54">
        <v>25</v>
      </c>
      <c r="D175" s="55">
        <f t="shared" si="60"/>
        <v>0.9070294784580495</v>
      </c>
      <c r="E175" s="56">
        <f t="shared" si="56"/>
        <v>22.675736961451236</v>
      </c>
      <c r="F175" s="55">
        <f t="shared" si="61"/>
        <v>0.8734387282732116</v>
      </c>
      <c r="G175" s="56">
        <f t="shared" si="57"/>
        <v>21.835968206830287</v>
      </c>
      <c r="H175" s="55">
        <f t="shared" si="62"/>
        <v>0.9425959091337544</v>
      </c>
      <c r="I175" s="56">
        <f t="shared" si="58"/>
        <v>23.56489772834386</v>
      </c>
    </row>
    <row r="176" spans="2:9" ht="10.5">
      <c r="B176" s="80">
        <f t="shared" si="59"/>
        <v>5</v>
      </c>
      <c r="C176" s="54">
        <v>25</v>
      </c>
      <c r="D176" s="55">
        <f aca="true" t="shared" si="63" ref="D176:D185">1/((1+$D$169)^B176)</f>
        <v>0.8851701341936804</v>
      </c>
      <c r="E176" s="56">
        <f aca="true" t="shared" si="64" ref="E176:E185">C176*D176</f>
        <v>22.12925335484201</v>
      </c>
      <c r="F176" s="55">
        <f aca="true" t="shared" si="65" ref="F176:F185">1/((1+$F$169)^B176)</f>
        <v>0.844385089567354</v>
      </c>
      <c r="G176" s="56">
        <f aca="true" t="shared" si="66" ref="G176:G185">F176*C176</f>
        <v>21.10962723918385</v>
      </c>
      <c r="H176" s="55">
        <f aca="true" t="shared" si="67" ref="H176:H185">1/((1+$H$169)^B176)</f>
        <v>0.9287673467473778</v>
      </c>
      <c r="I176" s="56">
        <f t="shared" si="58"/>
        <v>23.219183668684444</v>
      </c>
    </row>
    <row r="177" spans="2:9" ht="10.5">
      <c r="B177" s="80">
        <f t="shared" si="59"/>
        <v>6</v>
      </c>
      <c r="C177" s="54">
        <v>25</v>
      </c>
      <c r="D177" s="55">
        <f t="shared" si="63"/>
        <v>0.8638375985314755</v>
      </c>
      <c r="E177" s="56">
        <f t="shared" si="64"/>
        <v>21.595939963286888</v>
      </c>
      <c r="F177" s="55">
        <f t="shared" si="65"/>
        <v>0.8162978768908519</v>
      </c>
      <c r="G177" s="56">
        <f t="shared" si="66"/>
        <v>20.407446922271298</v>
      </c>
      <c r="H177" s="55">
        <f t="shared" si="67"/>
        <v>0.9151416593531596</v>
      </c>
      <c r="I177" s="56">
        <f t="shared" si="58"/>
        <v>22.87854148382899</v>
      </c>
    </row>
    <row r="178" spans="2:9" ht="10.5">
      <c r="B178" s="80">
        <f t="shared" si="59"/>
        <v>7</v>
      </c>
      <c r="C178" s="54">
        <v>25</v>
      </c>
      <c r="D178" s="55">
        <f t="shared" si="63"/>
        <v>0.8430191754225524</v>
      </c>
      <c r="E178" s="56">
        <f t="shared" si="64"/>
        <v>21.07547938556381</v>
      </c>
      <c r="F178" s="55">
        <f t="shared" si="65"/>
        <v>0.7891449435208914</v>
      </c>
      <c r="G178" s="56">
        <f t="shared" si="66"/>
        <v>19.728623588022284</v>
      </c>
      <c r="H178" s="55">
        <f t="shared" si="67"/>
        <v>0.9017158706285221</v>
      </c>
      <c r="I178" s="56">
        <f t="shared" si="58"/>
        <v>22.542896765713053</v>
      </c>
    </row>
    <row r="179" spans="2:9" ht="10.5">
      <c r="B179" s="80">
        <f t="shared" si="59"/>
        <v>8</v>
      </c>
      <c r="C179" s="54">
        <v>25</v>
      </c>
      <c r="D179" s="55">
        <f t="shared" si="63"/>
        <v>0.8227024747918812</v>
      </c>
      <c r="E179" s="56">
        <f t="shared" si="64"/>
        <v>20.56756186979703</v>
      </c>
      <c r="F179" s="55">
        <f t="shared" si="65"/>
        <v>0.7628952120475252</v>
      </c>
      <c r="G179" s="56">
        <f t="shared" si="66"/>
        <v>19.07238030118813</v>
      </c>
      <c r="H179" s="55">
        <f t="shared" si="67"/>
        <v>0.888487047915689</v>
      </c>
      <c r="I179" s="56">
        <f t="shared" si="58"/>
        <v>22.212176197892227</v>
      </c>
    </row>
    <row r="180" spans="2:9" ht="10.5">
      <c r="B180" s="80">
        <f t="shared" si="59"/>
        <v>9</v>
      </c>
      <c r="C180" s="54">
        <v>25</v>
      </c>
      <c r="D180" s="55">
        <f t="shared" si="63"/>
        <v>0.8028754051643355</v>
      </c>
      <c r="E180" s="56">
        <f t="shared" si="64"/>
        <v>20.071885129108388</v>
      </c>
      <c r="F180" s="55">
        <f t="shared" si="65"/>
        <v>0.7375186388045716</v>
      </c>
      <c r="G180" s="56">
        <f t="shared" si="66"/>
        <v>18.43796597011429</v>
      </c>
      <c r="H180" s="55">
        <f t="shared" si="67"/>
        <v>0.8754523015810896</v>
      </c>
      <c r="I180" s="56">
        <f t="shared" si="58"/>
        <v>21.886307539527238</v>
      </c>
    </row>
    <row r="181" spans="2:9" ht="10.5">
      <c r="B181" s="80">
        <f t="shared" si="59"/>
        <v>10</v>
      </c>
      <c r="C181" s="54">
        <v>25</v>
      </c>
      <c r="D181" s="55">
        <f t="shared" si="63"/>
        <v>0.7835261664684582</v>
      </c>
      <c r="E181" s="56">
        <f t="shared" si="64"/>
        <v>19.588154161711454</v>
      </c>
      <c r="F181" s="55">
        <f t="shared" si="65"/>
        <v>0.7129861794836684</v>
      </c>
      <c r="G181" s="56">
        <f t="shared" si="66"/>
        <v>17.82465448709171</v>
      </c>
      <c r="H181" s="55">
        <f t="shared" si="67"/>
        <v>0.8626087843841641</v>
      </c>
      <c r="I181" s="56">
        <f t="shared" si="58"/>
        <v>21.565219609604103</v>
      </c>
    </row>
    <row r="182" spans="2:9" ht="10.5">
      <c r="B182" s="80">
        <f t="shared" si="59"/>
        <v>11</v>
      </c>
      <c r="C182" s="54">
        <v>25</v>
      </c>
      <c r="D182" s="55">
        <f t="shared" si="63"/>
        <v>0.7646432430136526</v>
      </c>
      <c r="E182" s="56">
        <f t="shared" si="64"/>
        <v>19.116081075341317</v>
      </c>
      <c r="F182" s="55">
        <f t="shared" si="65"/>
        <v>0.6892697558921228</v>
      </c>
      <c r="G182" s="56">
        <f t="shared" si="66"/>
        <v>17.23174389730307</v>
      </c>
      <c r="H182" s="55">
        <f t="shared" si="67"/>
        <v>0.8499536908554267</v>
      </c>
      <c r="I182" s="56">
        <f t="shared" si="58"/>
        <v>21.24884227138567</v>
      </c>
    </row>
    <row r="183" spans="2:9" ht="10.5">
      <c r="B183" s="80">
        <f t="shared" si="59"/>
        <v>12</v>
      </c>
      <c r="C183" s="54">
        <v>25</v>
      </c>
      <c r="D183" s="55">
        <f t="shared" si="63"/>
        <v>0.7462153966366267</v>
      </c>
      <c r="E183" s="56">
        <f t="shared" si="64"/>
        <v>18.65538491591567</v>
      </c>
      <c r="F183" s="55">
        <f t="shared" si="65"/>
        <v>0.6663422238165125</v>
      </c>
      <c r="G183" s="56">
        <f t="shared" si="66"/>
        <v>16.658555595412814</v>
      </c>
      <c r="H183" s="55">
        <f t="shared" si="67"/>
        <v>0.8374842566836544</v>
      </c>
      <c r="I183" s="56">
        <f t="shared" si="58"/>
        <v>20.93710641709136</v>
      </c>
    </row>
    <row r="184" spans="2:9" ht="10.5">
      <c r="B184" s="80">
        <f t="shared" si="59"/>
        <v>13</v>
      </c>
      <c r="C184" s="54">
        <v>25</v>
      </c>
      <c r="D184" s="55">
        <f t="shared" si="63"/>
        <v>0.7282316600130024</v>
      </c>
      <c r="E184" s="56">
        <f t="shared" si="64"/>
        <v>18.20579150032506</v>
      </c>
      <c r="F184" s="55">
        <f t="shared" si="65"/>
        <v>0.6441773419552551</v>
      </c>
      <c r="G184" s="56">
        <f t="shared" si="66"/>
        <v>16.104433548881378</v>
      </c>
      <c r="H184" s="55">
        <f t="shared" si="67"/>
        <v>0.8251977581120649</v>
      </c>
      <c r="I184" s="56">
        <f t="shared" si="58"/>
        <v>20.62994395280162</v>
      </c>
    </row>
    <row r="185" spans="2:9" ht="10.5">
      <c r="B185" s="80">
        <f t="shared" si="59"/>
        <v>14</v>
      </c>
      <c r="C185" s="54">
        <v>25</v>
      </c>
      <c r="D185" s="55">
        <f t="shared" si="63"/>
        <v>0.7106813301301205</v>
      </c>
      <c r="E185" s="56">
        <f t="shared" si="64"/>
        <v>17.76703325325301</v>
      </c>
      <c r="F185" s="55">
        <f t="shared" si="65"/>
        <v>0.6227497418845911</v>
      </c>
      <c r="G185" s="56">
        <f t="shared" si="66"/>
        <v>15.568743547114778</v>
      </c>
      <c r="H185" s="55">
        <f t="shared" si="67"/>
        <v>0.8130915113433538</v>
      </c>
      <c r="I185" s="56">
        <f t="shared" si="58"/>
        <v>20.327287783583845</v>
      </c>
    </row>
    <row r="186" spans="2:9" ht="10.5">
      <c r="B186" s="80">
        <f t="shared" si="59"/>
        <v>15</v>
      </c>
      <c r="C186" s="54">
        <v>25</v>
      </c>
      <c r="D186" s="55">
        <f t="shared" si="60"/>
        <v>0.6935539619171449</v>
      </c>
      <c r="E186" s="56">
        <f t="shared" si="56"/>
        <v>17.338849047928623</v>
      </c>
      <c r="F186" s="55">
        <f t="shared" si="61"/>
        <v>0.6020348990236027</v>
      </c>
      <c r="G186" s="56">
        <f t="shared" si="57"/>
        <v>15.050872475590069</v>
      </c>
      <c r="H186" s="55">
        <f t="shared" si="62"/>
        <v>0.8011628719534609</v>
      </c>
      <c r="I186" s="56">
        <f t="shared" si="58"/>
        <v>20.029071798836522</v>
      </c>
    </row>
    <row r="187" spans="2:9" ht="10.5">
      <c r="B187" s="80">
        <f t="shared" si="59"/>
        <v>16</v>
      </c>
      <c r="C187" s="54">
        <v>25</v>
      </c>
      <c r="D187" s="55">
        <f t="shared" si="60"/>
        <v>0.676839362028686</v>
      </c>
      <c r="E187" s="56">
        <f t="shared" si="56"/>
        <v>16.92098405071715</v>
      </c>
      <c r="F187" s="55">
        <f t="shared" si="61"/>
        <v>0.5820091045650384</v>
      </c>
      <c r="G187" s="56">
        <f t="shared" si="57"/>
        <v>14.55022761412596</v>
      </c>
      <c r="H187" s="55">
        <f t="shared" si="62"/>
        <v>0.7894092343139357</v>
      </c>
      <c r="I187" s="56">
        <f t="shared" si="58"/>
        <v>19.735230857848393</v>
      </c>
    </row>
    <row r="188" spans="2:9" ht="10.5">
      <c r="B188" s="80">
        <f t="shared" si="59"/>
        <v>17</v>
      </c>
      <c r="C188" s="54">
        <v>25</v>
      </c>
      <c r="D188" s="55">
        <f t="shared" si="60"/>
        <v>0.6605275827782332</v>
      </c>
      <c r="E188" s="56">
        <f t="shared" si="56"/>
        <v>16.51318956945583</v>
      </c>
      <c r="F188" s="55">
        <f t="shared" si="61"/>
        <v>0.5626494383398157</v>
      </c>
      <c r="G188" s="56">
        <f t="shared" si="57"/>
        <v>14.066235958495394</v>
      </c>
      <c r="H188" s="55">
        <f t="shared" si="62"/>
        <v>0.7778280310227778</v>
      </c>
      <c r="I188" s="56">
        <f t="shared" si="58"/>
        <v>19.445700775569446</v>
      </c>
    </row>
    <row r="189" spans="2:9" ht="10.5">
      <c r="B189" s="80">
        <f t="shared" si="59"/>
        <v>18</v>
      </c>
      <c r="C189" s="54">
        <v>25</v>
      </c>
      <c r="D189" s="55">
        <f t="shared" si="60"/>
        <v>0.644608916217796</v>
      </c>
      <c r="E189" s="56">
        <f t="shared" si="56"/>
        <v>16.115222905444902</v>
      </c>
      <c r="F189" s="55">
        <f t="shared" si="61"/>
        <v>0.5439337425841481</v>
      </c>
      <c r="G189" s="56">
        <f t="shared" si="57"/>
        <v>13.598343564603702</v>
      </c>
      <c r="H189" s="55">
        <f t="shared" si="62"/>
        <v>0.766416732343627</v>
      </c>
      <c r="I189" s="56">
        <f t="shared" si="58"/>
        <v>19.160418308590675</v>
      </c>
    </row>
    <row r="190" spans="2:9" ht="10.5">
      <c r="B190" s="80">
        <f t="shared" si="59"/>
        <v>19</v>
      </c>
      <c r="C190" s="54">
        <v>25</v>
      </c>
      <c r="D190" s="55">
        <f t="shared" si="60"/>
        <v>0.6290738883602219</v>
      </c>
      <c r="E190" s="56">
        <f t="shared" si="56"/>
        <v>15.726847209005548</v>
      </c>
      <c r="F190" s="55">
        <f t="shared" si="61"/>
        <v>0.525840596579267</v>
      </c>
      <c r="G190" s="56">
        <f t="shared" si="57"/>
        <v>13.146014914481674</v>
      </c>
      <c r="H190" s="55">
        <f t="shared" si="62"/>
        <v>0.7551728456531821</v>
      </c>
      <c r="I190" s="56">
        <f t="shared" si="58"/>
        <v>18.87932114132955</v>
      </c>
    </row>
    <row r="191" spans="2:9" ht="10.5">
      <c r="B191" s="80">
        <f t="shared" si="59"/>
        <v>20</v>
      </c>
      <c r="C191" s="57">
        <v>1025</v>
      </c>
      <c r="D191" s="58">
        <f t="shared" si="60"/>
        <v>0.613913253540758</v>
      </c>
      <c r="E191" s="59">
        <f t="shared" si="56"/>
        <v>629.261084879277</v>
      </c>
      <c r="F191" s="58">
        <f t="shared" si="61"/>
        <v>0.5083492921347178</v>
      </c>
      <c r="G191" s="59">
        <f t="shared" si="57"/>
        <v>521.0580244380858</v>
      </c>
      <c r="H191" s="58">
        <f t="shared" si="62"/>
        <v>0.7440939148967252</v>
      </c>
      <c r="I191" s="59">
        <f t="shared" si="58"/>
        <v>762.6962627691433</v>
      </c>
    </row>
    <row r="192" spans="2:9" ht="10.5">
      <c r="B192" s="60"/>
      <c r="C192" s="61" t="s">
        <v>20</v>
      </c>
      <c r="D192" s="62"/>
      <c r="E192" s="63">
        <f>SUM(E172:E191)</f>
        <v>1004.7672208882461</v>
      </c>
      <c r="F192" s="81"/>
      <c r="G192" s="81">
        <f>SUM(G172:G191)</f>
        <v>865.5700616221732</v>
      </c>
      <c r="H192" s="81"/>
      <c r="I192" s="82">
        <f>SUM(I172:I191)</f>
        <v>1173.7792448628209</v>
      </c>
    </row>
    <row r="196" spans="3:9" ht="10.5">
      <c r="C196" s="42" t="s">
        <v>3</v>
      </c>
      <c r="D196" s="83">
        <v>0.05</v>
      </c>
      <c r="E196" s="44">
        <v>0.05</v>
      </c>
      <c r="F196" s="36"/>
      <c r="G196" s="36"/>
      <c r="H196" s="36"/>
      <c r="I196" s="36"/>
    </row>
    <row r="197" spans="1:21" s="34" customFormat="1" ht="10.5">
      <c r="A197" s="36"/>
      <c r="B197" s="45" t="s">
        <v>4</v>
      </c>
      <c r="C197" s="46" t="s">
        <v>5</v>
      </c>
      <c r="D197" s="12" t="s">
        <v>7</v>
      </c>
      <c r="E197" s="13" t="s">
        <v>26</v>
      </c>
      <c r="F197" s="84" t="s">
        <v>30</v>
      </c>
      <c r="G197" s="85" t="s">
        <v>31</v>
      </c>
      <c r="H197" s="13" t="s">
        <v>63</v>
      </c>
      <c r="N197" s="6"/>
      <c r="O197" s="6"/>
      <c r="P197" s="6"/>
      <c r="Q197" s="6"/>
      <c r="R197" s="6"/>
      <c r="S197" s="6"/>
      <c r="T197" s="6"/>
      <c r="U197" s="6"/>
    </row>
    <row r="198" spans="1:21" s="34" customFormat="1" ht="10.5">
      <c r="A198" s="36"/>
      <c r="B198" s="47" t="s">
        <v>12</v>
      </c>
      <c r="C198" s="48" t="s">
        <v>13</v>
      </c>
      <c r="D198" s="49" t="s">
        <v>14</v>
      </c>
      <c r="E198" s="50" t="s">
        <v>15</v>
      </c>
      <c r="F198" s="49" t="s">
        <v>16</v>
      </c>
      <c r="G198" s="86" t="s">
        <v>17</v>
      </c>
      <c r="H198" s="50" t="s">
        <v>18</v>
      </c>
      <c r="N198" s="6"/>
      <c r="O198" s="6"/>
      <c r="P198" s="6"/>
      <c r="Q198" s="6"/>
      <c r="R198" s="6"/>
      <c r="S198" s="6"/>
      <c r="T198" s="6"/>
      <c r="U198" s="6"/>
    </row>
    <row r="199" spans="2:8" ht="10.5">
      <c r="B199" s="10">
        <v>1</v>
      </c>
      <c r="C199" s="51">
        <v>50</v>
      </c>
      <c r="D199" s="39">
        <f aca="true" t="shared" si="68" ref="D199:D208">1/((1+$D$132)^B199)</f>
        <v>0.9523809523809523</v>
      </c>
      <c r="E199" s="40">
        <f aca="true" t="shared" si="69" ref="E199:E208">C199*D199</f>
        <v>47.61904761904761</v>
      </c>
      <c r="F199" s="135">
        <v>0.03</v>
      </c>
      <c r="G199" s="87">
        <f aca="true" t="shared" si="70" ref="G199:G208">1/((1+F199)^B199)</f>
        <v>0.970873786407767</v>
      </c>
      <c r="H199" s="53">
        <f aca="true" t="shared" si="71" ref="H199:H208">G199*C199</f>
        <v>48.54368932038835</v>
      </c>
    </row>
    <row r="200" spans="2:10" ht="10.5">
      <c r="B200" s="23">
        <f aca="true" t="shared" si="72" ref="B200:B208">B199+1</f>
        <v>2</v>
      </c>
      <c r="C200" s="54">
        <v>50</v>
      </c>
      <c r="D200" s="39">
        <f>1/((1+$D$132)^B200)</f>
        <v>0.9070294784580498</v>
      </c>
      <c r="E200" s="40">
        <f t="shared" si="69"/>
        <v>45.35147392290249</v>
      </c>
      <c r="F200" s="136">
        <f>F199+J200</f>
        <v>0.034999999999999996</v>
      </c>
      <c r="G200" s="88">
        <f t="shared" si="70"/>
        <v>0.933510700366403</v>
      </c>
      <c r="H200" s="56">
        <f t="shared" si="71"/>
        <v>46.675535018320154</v>
      </c>
      <c r="I200" s="138">
        <f>F200-F199</f>
        <v>0.0049999999999999975</v>
      </c>
      <c r="J200" s="138">
        <v>0.005</v>
      </c>
    </row>
    <row r="201" spans="2:10" ht="10.5">
      <c r="B201" s="23">
        <f t="shared" si="72"/>
        <v>3</v>
      </c>
      <c r="C201" s="54">
        <v>50</v>
      </c>
      <c r="D201" s="39">
        <f t="shared" si="68"/>
        <v>0.863837598531476</v>
      </c>
      <c r="E201" s="40">
        <f t="shared" si="69"/>
        <v>43.1918799265738</v>
      </c>
      <c r="F201" s="136">
        <f aca="true" t="shared" si="73" ref="F201:F207">F200+J201</f>
        <v>0.03899999999999999</v>
      </c>
      <c r="G201" s="88">
        <f t="shared" si="70"/>
        <v>0.8915657107212043</v>
      </c>
      <c r="H201" s="56">
        <f t="shared" si="71"/>
        <v>44.578285536060214</v>
      </c>
      <c r="I201" s="138">
        <f aca="true" t="shared" si="74" ref="I201:I208">F201-F200</f>
        <v>0.003999999999999997</v>
      </c>
      <c r="J201" s="138">
        <v>0.003999999999999997</v>
      </c>
    </row>
    <row r="202" spans="2:10" ht="10.5">
      <c r="B202" s="23">
        <f t="shared" si="72"/>
        <v>4</v>
      </c>
      <c r="C202" s="54">
        <v>50</v>
      </c>
      <c r="D202" s="39">
        <f t="shared" si="68"/>
        <v>0.822702474791882</v>
      </c>
      <c r="E202" s="40">
        <f t="shared" si="69"/>
        <v>41.1351237395941</v>
      </c>
      <c r="F202" s="136">
        <f t="shared" si="73"/>
        <v>0.041999999999999996</v>
      </c>
      <c r="G202" s="88">
        <f t="shared" si="70"/>
        <v>0.8482602655777609</v>
      </c>
      <c r="H202" s="56">
        <f t="shared" si="71"/>
        <v>42.413013278888045</v>
      </c>
      <c r="I202" s="138">
        <f t="shared" si="74"/>
        <v>0.0030000000000000027</v>
      </c>
      <c r="J202" s="138">
        <v>0.0030000000000000027</v>
      </c>
    </row>
    <row r="203" spans="2:10" ht="10.5">
      <c r="B203" s="23">
        <f t="shared" si="72"/>
        <v>5</v>
      </c>
      <c r="C203" s="54">
        <v>50</v>
      </c>
      <c r="D203" s="39">
        <f t="shared" si="68"/>
        <v>0.783526166468459</v>
      </c>
      <c r="E203" s="40">
        <f t="shared" si="69"/>
        <v>39.17630832342295</v>
      </c>
      <c r="F203" s="136">
        <f t="shared" si="73"/>
        <v>0.0445</v>
      </c>
      <c r="G203" s="88">
        <f>1/((1+F203)^B203)</f>
        <v>0.8043735445324771</v>
      </c>
      <c r="H203" s="56">
        <f t="shared" si="71"/>
        <v>40.21867722662385</v>
      </c>
      <c r="I203" s="138">
        <f t="shared" si="74"/>
        <v>0.0025000000000000022</v>
      </c>
      <c r="J203" s="138">
        <v>0.0025</v>
      </c>
    </row>
    <row r="204" spans="2:10" ht="10.5">
      <c r="B204" s="23">
        <f t="shared" si="72"/>
        <v>6</v>
      </c>
      <c r="C204" s="54">
        <v>50</v>
      </c>
      <c r="D204" s="39">
        <f t="shared" si="68"/>
        <v>0.7462153966366276</v>
      </c>
      <c r="E204" s="40">
        <f t="shared" si="69"/>
        <v>37.31076983183138</v>
      </c>
      <c r="F204" s="136">
        <f t="shared" si="73"/>
        <v>0.0465</v>
      </c>
      <c r="G204" s="88">
        <f t="shared" si="70"/>
        <v>0.7613153808869059</v>
      </c>
      <c r="H204" s="56">
        <f t="shared" si="71"/>
        <v>38.065769044345295</v>
      </c>
      <c r="I204" s="138">
        <f t="shared" si="74"/>
        <v>0.0020000000000000018</v>
      </c>
      <c r="J204" s="138">
        <v>0.0020000000000000018</v>
      </c>
    </row>
    <row r="205" spans="2:10" ht="10.5">
      <c r="B205" s="23">
        <f t="shared" si="72"/>
        <v>7</v>
      </c>
      <c r="C205" s="54">
        <v>50</v>
      </c>
      <c r="D205" s="39">
        <f t="shared" si="68"/>
        <v>0.7106813301301215</v>
      </c>
      <c r="E205" s="40">
        <f t="shared" si="69"/>
        <v>35.53406650650607</v>
      </c>
      <c r="F205" s="136">
        <f t="shared" si="73"/>
        <v>0.0481</v>
      </c>
      <c r="G205" s="88">
        <f t="shared" si="70"/>
        <v>0.7197488060306675</v>
      </c>
      <c r="H205" s="56">
        <f t="shared" si="71"/>
        <v>35.987440301533375</v>
      </c>
      <c r="I205" s="138">
        <f t="shared" si="74"/>
        <v>0.0015999999999999973</v>
      </c>
      <c r="J205" s="138">
        <v>0.0016</v>
      </c>
    </row>
    <row r="206" spans="2:10" ht="10.5">
      <c r="B206" s="23">
        <f t="shared" si="72"/>
        <v>8</v>
      </c>
      <c r="C206" s="54">
        <v>50</v>
      </c>
      <c r="D206" s="39">
        <f t="shared" si="68"/>
        <v>0.6768393620286872</v>
      </c>
      <c r="E206" s="40">
        <f t="shared" si="69"/>
        <v>33.84196810143436</v>
      </c>
      <c r="F206" s="136">
        <f t="shared" si="73"/>
        <v>0.0493</v>
      </c>
      <c r="G206" s="88">
        <f t="shared" si="70"/>
        <v>0.6804600254988898</v>
      </c>
      <c r="H206" s="56">
        <f t="shared" si="71"/>
        <v>34.02300127494449</v>
      </c>
      <c r="I206" s="138">
        <f t="shared" si="74"/>
        <v>0.0011999999999999997</v>
      </c>
      <c r="J206" s="138">
        <v>0.0011999999999999997</v>
      </c>
    </row>
    <row r="207" spans="2:10" ht="10.5">
      <c r="B207" s="23">
        <f t="shared" si="72"/>
        <v>9</v>
      </c>
      <c r="C207" s="54">
        <v>50</v>
      </c>
      <c r="D207" s="39">
        <f t="shared" si="68"/>
        <v>0.6446089162177973</v>
      </c>
      <c r="E207" s="40">
        <f t="shared" si="69"/>
        <v>32.23044581088986</v>
      </c>
      <c r="F207" s="136">
        <f t="shared" si="73"/>
        <v>0.0503</v>
      </c>
      <c r="G207" s="88">
        <f t="shared" si="70"/>
        <v>0.642953715905772</v>
      </c>
      <c r="H207" s="56">
        <f t="shared" si="71"/>
        <v>32.1476857952886</v>
      </c>
      <c r="I207" s="138">
        <f t="shared" si="74"/>
        <v>0.0010000000000000009</v>
      </c>
      <c r="J207" s="138">
        <v>0.0010000000000000009</v>
      </c>
    </row>
    <row r="208" spans="2:10" ht="10.5">
      <c r="B208" s="14">
        <f t="shared" si="72"/>
        <v>10</v>
      </c>
      <c r="C208" s="57">
        <v>1050</v>
      </c>
      <c r="D208" s="39">
        <f t="shared" si="68"/>
        <v>0.6139132535407593</v>
      </c>
      <c r="E208" s="40">
        <f t="shared" si="69"/>
        <v>644.6089162177973</v>
      </c>
      <c r="F208" s="137">
        <f>F207+J208</f>
        <v>0.05119</v>
      </c>
      <c r="G208" s="89">
        <f t="shared" si="70"/>
        <v>0.606998743674572</v>
      </c>
      <c r="H208" s="59">
        <f t="shared" si="71"/>
        <v>637.3486808583006</v>
      </c>
      <c r="I208" s="138">
        <f t="shared" si="74"/>
        <v>0.0008900000000000019</v>
      </c>
      <c r="J208" s="138">
        <v>0.00089</v>
      </c>
    </row>
    <row r="209" spans="2:8" ht="10.5">
      <c r="B209" s="60"/>
      <c r="C209" s="61" t="s">
        <v>20</v>
      </c>
      <c r="D209" s="62"/>
      <c r="E209" s="63">
        <f>SUM(E199:E208)</f>
        <v>1000</v>
      </c>
      <c r="F209" s="63"/>
      <c r="G209" s="63"/>
      <c r="H209" s="64">
        <f>SUM(H199:H208)</f>
        <v>1000.0017776546929</v>
      </c>
    </row>
    <row r="212" spans="3:9" ht="10.5">
      <c r="C212" s="42" t="s">
        <v>3</v>
      </c>
      <c r="D212" s="83">
        <v>0.05</v>
      </c>
      <c r="E212" s="44">
        <v>0.05</v>
      </c>
      <c r="F212" s="36"/>
      <c r="G212" s="36"/>
      <c r="H212" s="36"/>
      <c r="I212" s="36"/>
    </row>
    <row r="213" spans="1:21" s="34" customFormat="1" ht="10.5">
      <c r="A213" s="36"/>
      <c r="B213" s="45" t="s">
        <v>4</v>
      </c>
      <c r="C213" s="46" t="s">
        <v>5</v>
      </c>
      <c r="D213" s="12" t="s">
        <v>7</v>
      </c>
      <c r="E213" s="13" t="s">
        <v>26</v>
      </c>
      <c r="F213" s="84" t="s">
        <v>30</v>
      </c>
      <c r="G213" s="85" t="s">
        <v>31</v>
      </c>
      <c r="H213" s="13" t="s">
        <v>63</v>
      </c>
      <c r="N213" s="6"/>
      <c r="O213" s="6"/>
      <c r="P213" s="6"/>
      <c r="Q213" s="6"/>
      <c r="R213" s="6"/>
      <c r="S213" s="6"/>
      <c r="T213" s="6"/>
      <c r="U213" s="6"/>
    </row>
    <row r="214" spans="1:21" s="34" customFormat="1" ht="10.5">
      <c r="A214" s="36"/>
      <c r="B214" s="47" t="s">
        <v>12</v>
      </c>
      <c r="C214" s="48" t="s">
        <v>13</v>
      </c>
      <c r="D214" s="49" t="s">
        <v>14</v>
      </c>
      <c r="E214" s="50" t="s">
        <v>15</v>
      </c>
      <c r="F214" s="49" t="s">
        <v>16</v>
      </c>
      <c r="G214" s="86" t="s">
        <v>17</v>
      </c>
      <c r="H214" s="50" t="s">
        <v>18</v>
      </c>
      <c r="N214" s="6"/>
      <c r="O214" s="6"/>
      <c r="P214" s="6"/>
      <c r="Q214" s="6"/>
      <c r="R214" s="6"/>
      <c r="S214" s="6"/>
      <c r="T214" s="6"/>
      <c r="U214" s="6"/>
    </row>
    <row r="215" spans="2:8" ht="10.5">
      <c r="B215" s="10">
        <v>1</v>
      </c>
      <c r="C215" s="90">
        <v>129.505</v>
      </c>
      <c r="D215" s="39">
        <f aca="true" t="shared" si="75" ref="D215:D224">1/((1+$D$132)^B215)</f>
        <v>0.9523809523809523</v>
      </c>
      <c r="E215" s="40">
        <f aca="true" t="shared" si="76" ref="E215:E224">C215*D215</f>
        <v>123.33809523809522</v>
      </c>
      <c r="F215" s="135">
        <f>F199</f>
        <v>0.03</v>
      </c>
      <c r="G215" s="87">
        <f aca="true" t="shared" si="77" ref="G215:G224">1/((1+F215)^B215)</f>
        <v>0.970873786407767</v>
      </c>
      <c r="H215" s="53">
        <f aca="true" t="shared" si="78" ref="H215:H224">G215*C215</f>
        <v>125.73300970873787</v>
      </c>
    </row>
    <row r="216" spans="2:8" ht="10.5">
      <c r="B216" s="23">
        <f aca="true" t="shared" si="79" ref="B216:B224">B215+1</f>
        <v>2</v>
      </c>
      <c r="C216" s="91">
        <f>C215</f>
        <v>129.505</v>
      </c>
      <c r="D216" s="39">
        <f t="shared" si="75"/>
        <v>0.9070294784580498</v>
      </c>
      <c r="E216" s="40">
        <f t="shared" si="76"/>
        <v>117.46485260770974</v>
      </c>
      <c r="F216" s="136">
        <f>F200</f>
        <v>0.034999999999999996</v>
      </c>
      <c r="G216" s="88">
        <f t="shared" si="77"/>
        <v>0.933510700366403</v>
      </c>
      <c r="H216" s="56">
        <f t="shared" si="78"/>
        <v>120.89430325095103</v>
      </c>
    </row>
    <row r="217" spans="2:8" ht="10.5">
      <c r="B217" s="23">
        <f t="shared" si="79"/>
        <v>3</v>
      </c>
      <c r="C217" s="91">
        <f aca="true" t="shared" si="80" ref="C217:C223">C216</f>
        <v>129.505</v>
      </c>
      <c r="D217" s="39">
        <f t="shared" si="75"/>
        <v>0.863837598531476</v>
      </c>
      <c r="E217" s="40">
        <f t="shared" si="76"/>
        <v>111.8712881978188</v>
      </c>
      <c r="F217" s="136">
        <f aca="true" t="shared" si="81" ref="F217:F223">F201</f>
        <v>0.03899999999999999</v>
      </c>
      <c r="G217" s="88">
        <f t="shared" si="77"/>
        <v>0.8915657107212043</v>
      </c>
      <c r="H217" s="56">
        <f t="shared" si="78"/>
        <v>115.46221736694956</v>
      </c>
    </row>
    <row r="218" spans="2:8" ht="10.5">
      <c r="B218" s="23">
        <f t="shared" si="79"/>
        <v>4</v>
      </c>
      <c r="C218" s="91">
        <f t="shared" si="80"/>
        <v>129.505</v>
      </c>
      <c r="D218" s="39">
        <f t="shared" si="75"/>
        <v>0.822702474791882</v>
      </c>
      <c r="E218" s="40">
        <f t="shared" si="76"/>
        <v>106.54408399792267</v>
      </c>
      <c r="F218" s="136">
        <f t="shared" si="81"/>
        <v>0.041999999999999996</v>
      </c>
      <c r="G218" s="88">
        <f t="shared" si="77"/>
        <v>0.8482602655777609</v>
      </c>
      <c r="H218" s="56">
        <f t="shared" si="78"/>
        <v>109.85394569364792</v>
      </c>
    </row>
    <row r="219" spans="2:8" ht="10.5">
      <c r="B219" s="23">
        <f t="shared" si="79"/>
        <v>5</v>
      </c>
      <c r="C219" s="91">
        <f t="shared" si="80"/>
        <v>129.505</v>
      </c>
      <c r="D219" s="39">
        <f t="shared" si="75"/>
        <v>0.783526166468459</v>
      </c>
      <c r="E219" s="40">
        <f t="shared" si="76"/>
        <v>101.47055618849778</v>
      </c>
      <c r="F219" s="136">
        <f t="shared" si="81"/>
        <v>0.0445</v>
      </c>
      <c r="G219" s="88">
        <f t="shared" si="77"/>
        <v>0.8043735445324771</v>
      </c>
      <c r="H219" s="56">
        <f t="shared" si="78"/>
        <v>104.17039588467844</v>
      </c>
    </row>
    <row r="220" spans="2:8" ht="10.5">
      <c r="B220" s="23">
        <f t="shared" si="79"/>
        <v>6</v>
      </c>
      <c r="C220" s="91">
        <f t="shared" si="80"/>
        <v>129.505</v>
      </c>
      <c r="D220" s="39">
        <f t="shared" si="75"/>
        <v>0.7462153966366276</v>
      </c>
      <c r="E220" s="40">
        <f t="shared" si="76"/>
        <v>96.63862494142646</v>
      </c>
      <c r="F220" s="136">
        <f t="shared" si="81"/>
        <v>0.0465</v>
      </c>
      <c r="G220" s="88">
        <f t="shared" si="77"/>
        <v>0.7613153808869059</v>
      </c>
      <c r="H220" s="56">
        <f t="shared" si="78"/>
        <v>98.59414840175874</v>
      </c>
    </row>
    <row r="221" spans="2:8" ht="10.5">
      <c r="B221" s="23">
        <f t="shared" si="79"/>
        <v>7</v>
      </c>
      <c r="C221" s="91">
        <f t="shared" si="80"/>
        <v>129.505</v>
      </c>
      <c r="D221" s="39">
        <f t="shared" si="75"/>
        <v>0.7106813301301215</v>
      </c>
      <c r="E221" s="40">
        <f t="shared" si="76"/>
        <v>92.03678565850137</v>
      </c>
      <c r="F221" s="136">
        <f t="shared" si="81"/>
        <v>0.0481</v>
      </c>
      <c r="G221" s="88">
        <f t="shared" si="77"/>
        <v>0.7197488060306675</v>
      </c>
      <c r="H221" s="56">
        <f t="shared" si="78"/>
        <v>93.21106912500159</v>
      </c>
    </row>
    <row r="222" spans="2:8" ht="10.5">
      <c r="B222" s="23">
        <f t="shared" si="79"/>
        <v>8</v>
      </c>
      <c r="C222" s="91">
        <f t="shared" si="80"/>
        <v>129.505</v>
      </c>
      <c r="D222" s="39">
        <f t="shared" si="75"/>
        <v>0.6768393620286872</v>
      </c>
      <c r="E222" s="40">
        <f t="shared" si="76"/>
        <v>87.65408157952514</v>
      </c>
      <c r="F222" s="136">
        <f t="shared" si="81"/>
        <v>0.0493</v>
      </c>
      <c r="G222" s="88">
        <f t="shared" si="77"/>
        <v>0.6804600254988898</v>
      </c>
      <c r="H222" s="56">
        <f t="shared" si="78"/>
        <v>88.12297560223372</v>
      </c>
    </row>
    <row r="223" spans="2:8" ht="10.5">
      <c r="B223" s="23">
        <f t="shared" si="79"/>
        <v>9</v>
      </c>
      <c r="C223" s="91">
        <f t="shared" si="80"/>
        <v>129.505</v>
      </c>
      <c r="D223" s="39">
        <f t="shared" si="75"/>
        <v>0.6446089162177973</v>
      </c>
      <c r="E223" s="40">
        <f t="shared" si="76"/>
        <v>83.48007769478583</v>
      </c>
      <c r="F223" s="136">
        <f t="shared" si="81"/>
        <v>0.0503</v>
      </c>
      <c r="G223" s="88">
        <f t="shared" si="77"/>
        <v>0.642953715905772</v>
      </c>
      <c r="H223" s="56">
        <f t="shared" si="78"/>
        <v>83.265720978377</v>
      </c>
    </row>
    <row r="224" spans="2:8" ht="10.5">
      <c r="B224" s="14">
        <f t="shared" si="79"/>
        <v>10</v>
      </c>
      <c r="C224" s="91">
        <f>C223</f>
        <v>129.505</v>
      </c>
      <c r="D224" s="39">
        <f t="shared" si="75"/>
        <v>0.6139132535407593</v>
      </c>
      <c r="E224" s="40">
        <f t="shared" si="76"/>
        <v>79.50483589979603</v>
      </c>
      <c r="F224" s="137">
        <f>F208</f>
        <v>0.05119</v>
      </c>
      <c r="G224" s="89">
        <f t="shared" si="77"/>
        <v>0.606998743674572</v>
      </c>
      <c r="H224" s="59">
        <f t="shared" si="78"/>
        <v>78.60937229957544</v>
      </c>
    </row>
    <row r="225" spans="2:8" ht="10.5">
      <c r="B225" s="60"/>
      <c r="C225" s="61" t="s">
        <v>20</v>
      </c>
      <c r="D225" s="62"/>
      <c r="E225" s="63">
        <f>SUM(E215:E224)</f>
        <v>1000.003282004079</v>
      </c>
      <c r="F225" s="63"/>
      <c r="G225" s="63"/>
      <c r="H225" s="64">
        <f>SUM(H215:H224)</f>
        <v>1017.9171583119112</v>
      </c>
    </row>
    <row r="238" ht="13.5">
      <c r="F238" s="38" t="s">
        <v>65</v>
      </c>
    </row>
    <row r="241" ht="10.5">
      <c r="A241" s="5" t="s">
        <v>29</v>
      </c>
    </row>
    <row r="242" spans="3:9" ht="10.5">
      <c r="C242" s="34" t="s">
        <v>3</v>
      </c>
      <c r="D242" s="36">
        <v>0.05</v>
      </c>
      <c r="E242" s="36">
        <v>0.05</v>
      </c>
      <c r="F242" s="36"/>
      <c r="G242" s="36"/>
      <c r="H242" s="36"/>
      <c r="I242" s="36"/>
    </row>
    <row r="243" spans="1:21" s="38" customFormat="1" ht="12.75" customHeight="1">
      <c r="A243" s="37"/>
      <c r="B243" s="41" t="s">
        <v>4</v>
      </c>
      <c r="C243" s="38" t="s">
        <v>5</v>
      </c>
      <c r="D243" s="38" t="s">
        <v>7</v>
      </c>
      <c r="E243" s="38" t="s">
        <v>26</v>
      </c>
      <c r="F243" s="38" t="s">
        <v>80</v>
      </c>
      <c r="G243" s="38" t="s">
        <v>52</v>
      </c>
      <c r="H243" s="38" t="s">
        <v>31</v>
      </c>
      <c r="I243" s="38" t="s">
        <v>28</v>
      </c>
      <c r="J243" s="38" t="s">
        <v>64</v>
      </c>
      <c r="N243" s="6"/>
      <c r="O243" s="6"/>
      <c r="P243" s="6"/>
      <c r="Q243" s="6"/>
      <c r="R243" s="6"/>
      <c r="S243" s="6"/>
      <c r="T243" s="6"/>
      <c r="U243" s="6"/>
    </row>
    <row r="244" spans="1:21" s="34" customFormat="1" ht="10.5">
      <c r="A244" s="36"/>
      <c r="B244" s="92" t="s">
        <v>12</v>
      </c>
      <c r="C244" s="34" t="s">
        <v>13</v>
      </c>
      <c r="D244" s="34" t="s">
        <v>14</v>
      </c>
      <c r="E244" s="34" t="s">
        <v>15</v>
      </c>
      <c r="F244" s="34" t="s">
        <v>16</v>
      </c>
      <c r="G244" s="34" t="s">
        <v>17</v>
      </c>
      <c r="H244" s="34" t="s">
        <v>18</v>
      </c>
      <c r="I244" s="34" t="s">
        <v>19</v>
      </c>
      <c r="J244" s="34" t="s">
        <v>36</v>
      </c>
      <c r="N244" s="6"/>
      <c r="O244" s="6"/>
      <c r="P244" s="6"/>
      <c r="Q244" s="6"/>
      <c r="R244" s="6"/>
      <c r="S244" s="6"/>
      <c r="T244" s="6"/>
      <c r="U244" s="6"/>
    </row>
    <row r="245" spans="2:10" ht="10.5">
      <c r="B245" s="41">
        <v>1</v>
      </c>
      <c r="C245" s="19">
        <v>50</v>
      </c>
      <c r="D245" s="39">
        <f>1/((1+$D$132)^B245)</f>
        <v>0.9523809523809523</v>
      </c>
      <c r="E245" s="40">
        <f aca="true" t="shared" si="82" ref="E245:E254">C245*D245</f>
        <v>47.61904761904761</v>
      </c>
      <c r="F245" s="93">
        <f>F215</f>
        <v>0.03</v>
      </c>
      <c r="G245" s="93">
        <f>F245</f>
        <v>0.03</v>
      </c>
      <c r="H245" s="39">
        <f aca="true" t="shared" si="83" ref="H245:H254">1/((1+F245)^B245)</f>
        <v>0.970873786407767</v>
      </c>
      <c r="I245" s="40">
        <f aca="true" t="shared" si="84" ref="I245:I254">H245*C245</f>
        <v>48.54368932038835</v>
      </c>
      <c r="J245" s="94">
        <v>0.05</v>
      </c>
    </row>
    <row r="246" spans="2:10" ht="10.5">
      <c r="B246" s="41">
        <f aca="true" t="shared" si="85" ref="B246:B254">B245+1</f>
        <v>2</v>
      </c>
      <c r="C246" s="19">
        <v>50</v>
      </c>
      <c r="D246" s="39">
        <f aca="true" t="shared" si="86" ref="D246:D254">1/((1+$D$132)^B246)</f>
        <v>0.9070294784580498</v>
      </c>
      <c r="E246" s="40">
        <f t="shared" si="82"/>
        <v>45.35147392290249</v>
      </c>
      <c r="F246" s="93">
        <f aca="true" t="shared" si="87" ref="F246:F254">F216</f>
        <v>0.034999999999999996</v>
      </c>
      <c r="G246" s="93">
        <f aca="true" t="shared" si="88" ref="G246:G254">(((1+F246)^B246)/((1+F245)^B245))-1</f>
        <v>0.04002427184465995</v>
      </c>
      <c r="H246" s="39">
        <f t="shared" si="83"/>
        <v>0.933510700366403</v>
      </c>
      <c r="I246" s="40">
        <f t="shared" si="84"/>
        <v>46.675535018320154</v>
      </c>
      <c r="J246" s="94">
        <v>0.05</v>
      </c>
    </row>
    <row r="247" spans="2:10" ht="10.5">
      <c r="B247" s="41">
        <f t="shared" si="85"/>
        <v>3</v>
      </c>
      <c r="C247" s="19">
        <v>50</v>
      </c>
      <c r="D247" s="39">
        <f t="shared" si="86"/>
        <v>0.863837598531476</v>
      </c>
      <c r="E247" s="40">
        <f t="shared" si="82"/>
        <v>43.1918799265738</v>
      </c>
      <c r="F247" s="93">
        <f t="shared" si="87"/>
        <v>0.03899999999999999</v>
      </c>
      <c r="G247" s="93">
        <f t="shared" si="88"/>
        <v>0.047046436556278826</v>
      </c>
      <c r="H247" s="39">
        <f t="shared" si="83"/>
        <v>0.8915657107212043</v>
      </c>
      <c r="I247" s="40">
        <f t="shared" si="84"/>
        <v>44.578285536060214</v>
      </c>
      <c r="J247" s="94">
        <v>0.05</v>
      </c>
    </row>
    <row r="248" spans="2:10" ht="10.5">
      <c r="B248" s="41">
        <f t="shared" si="85"/>
        <v>4</v>
      </c>
      <c r="C248" s="19">
        <v>50</v>
      </c>
      <c r="D248" s="39">
        <f t="shared" si="86"/>
        <v>0.822702474791882</v>
      </c>
      <c r="E248" s="40">
        <f t="shared" si="82"/>
        <v>41.1351237395941</v>
      </c>
      <c r="F248" s="93">
        <f t="shared" si="87"/>
        <v>0.041999999999999996</v>
      </c>
      <c r="G248" s="93">
        <f t="shared" si="88"/>
        <v>0.05105207316759963</v>
      </c>
      <c r="H248" s="39">
        <f t="shared" si="83"/>
        <v>0.8482602655777609</v>
      </c>
      <c r="I248" s="40">
        <f t="shared" si="84"/>
        <v>42.413013278888045</v>
      </c>
      <c r="J248" s="94">
        <v>0.05</v>
      </c>
    </row>
    <row r="249" spans="2:10" ht="10.5">
      <c r="B249" s="41">
        <f t="shared" si="85"/>
        <v>5</v>
      </c>
      <c r="C249" s="19">
        <v>50</v>
      </c>
      <c r="D249" s="39">
        <f t="shared" si="86"/>
        <v>0.783526166468459</v>
      </c>
      <c r="E249" s="40">
        <f t="shared" si="82"/>
        <v>39.17630832342295</v>
      </c>
      <c r="F249" s="93">
        <f t="shared" si="87"/>
        <v>0.0445</v>
      </c>
      <c r="G249" s="93">
        <f t="shared" si="88"/>
        <v>0.05456012488674267</v>
      </c>
      <c r="H249" s="39">
        <f t="shared" si="83"/>
        <v>0.8043735445324771</v>
      </c>
      <c r="I249" s="40">
        <f t="shared" si="84"/>
        <v>40.21867722662385</v>
      </c>
      <c r="J249" s="94">
        <v>0.05</v>
      </c>
    </row>
    <row r="250" spans="2:10" ht="10.5">
      <c r="B250" s="41">
        <f t="shared" si="85"/>
        <v>6</v>
      </c>
      <c r="C250" s="19">
        <v>50</v>
      </c>
      <c r="D250" s="39">
        <f t="shared" si="86"/>
        <v>0.7462153966366276</v>
      </c>
      <c r="E250" s="40">
        <f t="shared" si="82"/>
        <v>37.31076983183138</v>
      </c>
      <c r="F250" s="93">
        <f t="shared" si="87"/>
        <v>0.0465</v>
      </c>
      <c r="G250" s="93">
        <f t="shared" si="88"/>
        <v>0.05655759062086707</v>
      </c>
      <c r="H250" s="39">
        <f t="shared" si="83"/>
        <v>0.7613153808869059</v>
      </c>
      <c r="I250" s="40">
        <f t="shared" si="84"/>
        <v>38.065769044345295</v>
      </c>
      <c r="J250" s="94">
        <v>0.05</v>
      </c>
    </row>
    <row r="251" spans="2:10" ht="10.5">
      <c r="B251" s="41">
        <f t="shared" si="85"/>
        <v>7</v>
      </c>
      <c r="C251" s="19">
        <v>50</v>
      </c>
      <c r="D251" s="39">
        <f t="shared" si="86"/>
        <v>0.7106813301301215</v>
      </c>
      <c r="E251" s="40">
        <f t="shared" si="82"/>
        <v>35.53406650650607</v>
      </c>
      <c r="F251" s="93">
        <f t="shared" si="87"/>
        <v>0.0481</v>
      </c>
      <c r="G251" s="93">
        <f t="shared" si="88"/>
        <v>0.057751502340758654</v>
      </c>
      <c r="H251" s="39">
        <f t="shared" si="83"/>
        <v>0.7197488060306675</v>
      </c>
      <c r="I251" s="40">
        <f t="shared" si="84"/>
        <v>35.987440301533375</v>
      </c>
      <c r="J251" s="94">
        <v>0.05</v>
      </c>
    </row>
    <row r="252" spans="2:10" ht="10.5">
      <c r="B252" s="41">
        <f t="shared" si="85"/>
        <v>8</v>
      </c>
      <c r="C252" s="19">
        <v>50</v>
      </c>
      <c r="D252" s="39">
        <f t="shared" si="86"/>
        <v>0.6768393620286872</v>
      </c>
      <c r="E252" s="40">
        <f t="shared" si="82"/>
        <v>33.84196810143436</v>
      </c>
      <c r="F252" s="93">
        <f t="shared" si="87"/>
        <v>0.0493</v>
      </c>
      <c r="G252" s="93">
        <f t="shared" si="88"/>
        <v>0.05773855782780557</v>
      </c>
      <c r="H252" s="39">
        <f t="shared" si="83"/>
        <v>0.6804600254988898</v>
      </c>
      <c r="I252" s="40">
        <f t="shared" si="84"/>
        <v>34.02300127494449</v>
      </c>
      <c r="J252" s="94">
        <v>0.05</v>
      </c>
    </row>
    <row r="253" spans="2:10" ht="10.5">
      <c r="B253" s="41">
        <f t="shared" si="85"/>
        <v>9</v>
      </c>
      <c r="C253" s="19">
        <v>50</v>
      </c>
      <c r="D253" s="39">
        <f t="shared" si="86"/>
        <v>0.6446089162177973</v>
      </c>
      <c r="E253" s="40">
        <f t="shared" si="82"/>
        <v>32.23044581088986</v>
      </c>
      <c r="F253" s="93">
        <f t="shared" si="87"/>
        <v>0.0503</v>
      </c>
      <c r="G253" s="93">
        <f t="shared" si="88"/>
        <v>0.05833438498800847</v>
      </c>
      <c r="H253" s="39">
        <f t="shared" si="83"/>
        <v>0.642953715905772</v>
      </c>
      <c r="I253" s="40">
        <f t="shared" si="84"/>
        <v>32.1476857952886</v>
      </c>
      <c r="J253" s="94">
        <v>0.05</v>
      </c>
    </row>
    <row r="254" spans="2:10" ht="10.5">
      <c r="B254" s="41">
        <f t="shared" si="85"/>
        <v>10</v>
      </c>
      <c r="C254" s="19">
        <v>1050</v>
      </c>
      <c r="D254" s="39">
        <f t="shared" si="86"/>
        <v>0.6139132535407593</v>
      </c>
      <c r="E254" s="40">
        <f t="shared" si="82"/>
        <v>644.6089162177973</v>
      </c>
      <c r="F254" s="93">
        <f t="shared" si="87"/>
        <v>0.05119</v>
      </c>
      <c r="G254" s="93">
        <f t="shared" si="88"/>
        <v>0.05923401424777319</v>
      </c>
      <c r="H254" s="39">
        <f t="shared" si="83"/>
        <v>0.606998743674572</v>
      </c>
      <c r="I254" s="40">
        <f t="shared" si="84"/>
        <v>637.3486808583006</v>
      </c>
      <c r="J254" s="94">
        <v>0.05</v>
      </c>
    </row>
    <row r="255" spans="2:9" ht="10.5">
      <c r="B255" s="38"/>
      <c r="C255" s="38" t="s">
        <v>20</v>
      </c>
      <c r="D255" s="19"/>
      <c r="E255" s="40">
        <f>SUM(E245:E254)</f>
        <v>1000</v>
      </c>
      <c r="F255" s="40"/>
      <c r="G255" s="40"/>
      <c r="H255" s="40"/>
      <c r="I255" s="40">
        <f>SUM(I245:I254)</f>
        <v>1000.0017776546929</v>
      </c>
    </row>
    <row r="259" spans="2:9" ht="10.5">
      <c r="B259" s="6" t="s">
        <v>37</v>
      </c>
      <c r="C259" s="6" t="s">
        <v>81</v>
      </c>
      <c r="D259" s="6" t="s">
        <v>87</v>
      </c>
      <c r="E259" s="6" t="s">
        <v>39</v>
      </c>
      <c r="F259" s="6" t="s">
        <v>39</v>
      </c>
      <c r="G259" s="6" t="s">
        <v>86</v>
      </c>
      <c r="I259" s="6" t="s">
        <v>38</v>
      </c>
    </row>
    <row r="260" spans="2:37" ht="10.5">
      <c r="B260" s="6" t="s">
        <v>40</v>
      </c>
      <c r="F260" s="6" t="s">
        <v>41</v>
      </c>
      <c r="G260" s="6" t="s">
        <v>42</v>
      </c>
      <c r="H260" s="6" t="s">
        <v>44</v>
      </c>
      <c r="N260" s="6" t="s">
        <v>82</v>
      </c>
      <c r="AK260" s="6" t="s">
        <v>83</v>
      </c>
    </row>
    <row r="261" spans="2:55" ht="10.5">
      <c r="B261" s="6" t="s">
        <v>43</v>
      </c>
      <c r="C261" s="6" t="s">
        <v>14</v>
      </c>
      <c r="D261" s="6" t="s">
        <v>15</v>
      </c>
      <c r="E261" s="6" t="s">
        <v>16</v>
      </c>
      <c r="F261" s="6" t="s">
        <v>17</v>
      </c>
      <c r="G261" s="6" t="s">
        <v>18</v>
      </c>
      <c r="H261" s="6" t="s">
        <v>19</v>
      </c>
      <c r="K261" s="6">
        <v>0</v>
      </c>
      <c r="L261" s="6">
        <v>1</v>
      </c>
      <c r="M261" s="6">
        <v>2</v>
      </c>
      <c r="N261" s="6">
        <v>3</v>
      </c>
      <c r="O261" s="6">
        <v>4</v>
      </c>
      <c r="P261" s="6">
        <v>5</v>
      </c>
      <c r="Q261" s="6">
        <v>6</v>
      </c>
      <c r="R261" s="6">
        <v>7</v>
      </c>
      <c r="S261" s="6">
        <v>8</v>
      </c>
      <c r="T261" s="6">
        <v>9</v>
      </c>
      <c r="U261" s="6">
        <v>10</v>
      </c>
      <c r="V261" s="6">
        <v>11</v>
      </c>
      <c r="W261" s="6">
        <v>12</v>
      </c>
      <c r="X261" s="6">
        <v>13</v>
      </c>
      <c r="Y261" s="6">
        <v>14</v>
      </c>
      <c r="Z261" s="6">
        <v>15</v>
      </c>
      <c r="AA261" s="6">
        <v>16</v>
      </c>
      <c r="AB261" s="6">
        <v>17</v>
      </c>
      <c r="AC261" s="6">
        <v>18</v>
      </c>
      <c r="AD261" s="6">
        <v>19</v>
      </c>
      <c r="AE261" s="6">
        <v>20</v>
      </c>
      <c r="AF261" s="6" t="s">
        <v>85</v>
      </c>
      <c r="AI261" s="6">
        <v>1</v>
      </c>
      <c r="AJ261" s="6">
        <v>2</v>
      </c>
      <c r="AK261" s="6">
        <v>3</v>
      </c>
      <c r="AL261" s="6">
        <v>4</v>
      </c>
      <c r="AM261" s="6">
        <v>5</v>
      </c>
      <c r="AN261" s="6">
        <v>6</v>
      </c>
      <c r="AO261" s="6">
        <v>7</v>
      </c>
      <c r="AP261" s="6">
        <v>8</v>
      </c>
      <c r="AQ261" s="6">
        <v>9</v>
      </c>
      <c r="AR261" s="6">
        <v>10</v>
      </c>
      <c r="AS261" s="6">
        <v>11</v>
      </c>
      <c r="AT261" s="6">
        <v>12</v>
      </c>
      <c r="AU261" s="6">
        <v>13</v>
      </c>
      <c r="AV261" s="6">
        <v>14</v>
      </c>
      <c r="AW261" s="6">
        <v>15</v>
      </c>
      <c r="AX261" s="6">
        <v>16</v>
      </c>
      <c r="AY261" s="6">
        <v>17</v>
      </c>
      <c r="AZ261" s="6">
        <v>18</v>
      </c>
      <c r="BA261" s="6">
        <v>19</v>
      </c>
      <c r="BB261" s="6">
        <v>20</v>
      </c>
      <c r="BC261" s="6" t="s">
        <v>85</v>
      </c>
    </row>
    <row r="262" spans="2:35" ht="10.5">
      <c r="B262" s="6">
        <v>1</v>
      </c>
      <c r="C262" s="5">
        <v>0</v>
      </c>
      <c r="D262" s="5">
        <f>IRR(K262:AE262,0)</f>
        <v>0.02997219075084967</v>
      </c>
      <c r="E262" s="156">
        <v>97.09</v>
      </c>
      <c r="F262" s="157">
        <f>E262</f>
        <v>97.09</v>
      </c>
      <c r="G262" s="145">
        <f aca="true" t="shared" si="89" ref="G262:G281">(100*(1+C262)/F262)^(1/B262)-1</f>
        <v>0.02997219075084967</v>
      </c>
      <c r="J262" s="5">
        <f>$G262</f>
        <v>0.02997219075084967</v>
      </c>
      <c r="K262" s="6">
        <f>-E262</f>
        <v>-97.09</v>
      </c>
      <c r="L262" s="6">
        <f>100*(1+$C262)</f>
        <v>100</v>
      </c>
      <c r="AF262" s="6">
        <f aca="true" t="shared" si="90" ref="AF262:AF281">100*(1+$C262)</f>
        <v>100</v>
      </c>
      <c r="AI262" s="6">
        <f>L262/(1+AI$283)^AI$261</f>
        <v>97.09</v>
      </c>
    </row>
    <row r="263" spans="2:35" ht="10.5">
      <c r="B263" s="6">
        <v>2</v>
      </c>
      <c r="C263" s="5">
        <v>0.045</v>
      </c>
      <c r="D263" s="5">
        <f>IRR(K263:AE263,0)</f>
        <v>0.03298049689756488</v>
      </c>
      <c r="E263" s="156">
        <v>102.29</v>
      </c>
      <c r="F263" s="157">
        <f>E263-SUM(AI263:BB263)</f>
        <v>97.92095</v>
      </c>
      <c r="G263" s="145">
        <f t="shared" si="89"/>
        <v>0.03304760721990596</v>
      </c>
      <c r="H263" s="5">
        <f>(((1+G263)^B263)/((1+G262)^B262)-1)</f>
        <v>0.03613220664219452</v>
      </c>
      <c r="J263" s="5">
        <f aca="true" t="shared" si="91" ref="J263:J281">$G263</f>
        <v>0.03304760721990596</v>
      </c>
      <c r="K263" s="6">
        <f aca="true" t="shared" si="92" ref="K263:K281">-E263</f>
        <v>-102.29</v>
      </c>
      <c r="L263" s="6">
        <f aca="true" t="shared" si="93" ref="L263:L281">100*($C263)</f>
        <v>4.5</v>
      </c>
      <c r="M263" s="6">
        <f>100*(1+$C263)</f>
        <v>104.5</v>
      </c>
      <c r="AF263" s="6">
        <f t="shared" si="90"/>
        <v>104.5</v>
      </c>
      <c r="AI263" s="6">
        <f aca="true" t="shared" si="94" ref="AI263:BA281">L263/(1+AI$283)^AI$261</f>
        <v>4.3690500000000005</v>
      </c>
    </row>
    <row r="264" spans="2:36" ht="10.5">
      <c r="B264" s="6">
        <v>3</v>
      </c>
      <c r="C264" s="5">
        <v>0.045</v>
      </c>
      <c r="D264" s="5">
        <f aca="true" t="shared" si="95" ref="D264:D281">IRR(K264:AE264,0)</f>
        <v>0.035882825041906985</v>
      </c>
      <c r="E264" s="156">
        <v>102.55</v>
      </c>
      <c r="F264" s="157">
        <f aca="true" t="shared" si="96" ref="F264:F281">E264-SUM(AI264:BB264)</f>
        <v>93.96425837320574</v>
      </c>
      <c r="G264" s="145">
        <f t="shared" si="89"/>
        <v>0.03605910893986097</v>
      </c>
      <c r="H264" s="5">
        <f aca="true" t="shared" si="97" ref="H264:H281">(((1+G264)^B264)/((1+G263)^B263)-1)</f>
        <v>0.04210847502333426</v>
      </c>
      <c r="J264" s="5">
        <f t="shared" si="91"/>
        <v>0.03605910893986097</v>
      </c>
      <c r="K264" s="6">
        <f t="shared" si="92"/>
        <v>-102.55</v>
      </c>
      <c r="L264" s="6">
        <f t="shared" si="93"/>
        <v>4.5</v>
      </c>
      <c r="M264" s="6">
        <f aca="true" t="shared" si="98" ref="M264:M281">100*($C264)</f>
        <v>4.5</v>
      </c>
      <c r="N264" s="6">
        <f>100*(1+$C264)</f>
        <v>104.5</v>
      </c>
      <c r="AF264" s="6">
        <f t="shared" si="90"/>
        <v>104.5</v>
      </c>
      <c r="AI264" s="6">
        <f t="shared" si="94"/>
        <v>4.3690500000000005</v>
      </c>
      <c r="AJ264" s="6">
        <f t="shared" si="94"/>
        <v>4.216691626794259</v>
      </c>
    </row>
    <row r="265" spans="2:37" ht="10.5">
      <c r="B265" s="6">
        <v>4</v>
      </c>
      <c r="C265" s="5">
        <v>0.0425</v>
      </c>
      <c r="D265" s="5">
        <f t="shared" si="95"/>
        <v>0.03870979052557022</v>
      </c>
      <c r="E265" s="156">
        <v>101.38</v>
      </c>
      <c r="F265" s="157">
        <f t="shared" si="96"/>
        <v>89.44973111879307</v>
      </c>
      <c r="G265" s="145">
        <f t="shared" si="89"/>
        <v>0.039020834288556516</v>
      </c>
      <c r="H265" s="5">
        <f t="shared" si="97"/>
        <v>0.0479569063458094</v>
      </c>
      <c r="J265" s="5">
        <f t="shared" si="91"/>
        <v>0.039020834288556516</v>
      </c>
      <c r="K265" s="6">
        <f t="shared" si="92"/>
        <v>-101.38</v>
      </c>
      <c r="L265" s="6">
        <f t="shared" si="93"/>
        <v>4.25</v>
      </c>
      <c r="M265" s="6">
        <f t="shared" si="98"/>
        <v>4.25</v>
      </c>
      <c r="N265" s="6">
        <f aca="true" t="shared" si="99" ref="N265:N281">100*($C265)</f>
        <v>4.25</v>
      </c>
      <c r="O265" s="6">
        <f>100*(1+$C265)</f>
        <v>104.25</v>
      </c>
      <c r="AF265" s="6">
        <f t="shared" si="90"/>
        <v>104.25</v>
      </c>
      <c r="AI265" s="6">
        <f t="shared" si="94"/>
        <v>4.1263250000000005</v>
      </c>
      <c r="AJ265" s="6">
        <f t="shared" si="94"/>
        <v>3.9824309808612446</v>
      </c>
      <c r="AK265" s="6">
        <f t="shared" si="94"/>
        <v>3.821512900345688</v>
      </c>
    </row>
    <row r="266" spans="2:38" ht="10.5">
      <c r="B266" s="6">
        <v>5</v>
      </c>
      <c r="C266" s="5">
        <v>0.05</v>
      </c>
      <c r="D266" s="5">
        <f t="shared" si="95"/>
        <v>0.04140783111523505</v>
      </c>
      <c r="E266" s="156">
        <v>103.81</v>
      </c>
      <c r="F266" s="157">
        <f t="shared" si="96"/>
        <v>85.48423458179496</v>
      </c>
      <c r="G266" s="145">
        <f t="shared" si="89"/>
        <v>0.04198305001081026</v>
      </c>
      <c r="H266" s="5">
        <f t="shared" si="97"/>
        <v>0.05391660585142044</v>
      </c>
      <c r="J266" s="5">
        <f t="shared" si="91"/>
        <v>0.04198305001081026</v>
      </c>
      <c r="K266" s="6">
        <f t="shared" si="92"/>
        <v>-103.81</v>
      </c>
      <c r="L266" s="6">
        <f t="shared" si="93"/>
        <v>5</v>
      </c>
      <c r="M266" s="6">
        <f t="shared" si="98"/>
        <v>5</v>
      </c>
      <c r="N266" s="6">
        <f t="shared" si="99"/>
        <v>5</v>
      </c>
      <c r="O266" s="6">
        <f aca="true" t="shared" si="100" ref="O266:O281">100*($C266)</f>
        <v>5</v>
      </c>
      <c r="P266" s="6">
        <f>100*(1+$C266)</f>
        <v>105</v>
      </c>
      <c r="AF266" s="6">
        <f t="shared" si="90"/>
        <v>105</v>
      </c>
      <c r="AI266" s="6">
        <f t="shared" si="94"/>
        <v>4.854500000000001</v>
      </c>
      <c r="AJ266" s="6">
        <f t="shared" si="94"/>
        <v>4.685212918660287</v>
      </c>
      <c r="AK266" s="6">
        <f t="shared" si="94"/>
        <v>4.495897529818456</v>
      </c>
      <c r="AL266" s="6">
        <f t="shared" si="94"/>
        <v>4.290154969726284</v>
      </c>
    </row>
    <row r="267" spans="2:39" ht="10.5">
      <c r="B267" s="6">
        <v>6</v>
      </c>
      <c r="C267" s="5">
        <v>0.055</v>
      </c>
      <c r="D267" s="5">
        <f t="shared" si="95"/>
        <v>0.04389182181988205</v>
      </c>
      <c r="E267" s="156">
        <v>105.75</v>
      </c>
      <c r="F267" s="157">
        <f t="shared" si="96"/>
        <v>81.11391241902331</v>
      </c>
      <c r="G267" s="145">
        <f t="shared" si="89"/>
        <v>0.04478321068529012</v>
      </c>
      <c r="H267" s="5">
        <f t="shared" si="97"/>
        <v>0.058897293990889166</v>
      </c>
      <c r="J267" s="5">
        <f t="shared" si="91"/>
        <v>0.04478321068529012</v>
      </c>
      <c r="K267" s="6">
        <f t="shared" si="92"/>
        <v>-105.75</v>
      </c>
      <c r="L267" s="6">
        <f t="shared" si="93"/>
        <v>5.5</v>
      </c>
      <c r="M267" s="6">
        <f t="shared" si="98"/>
        <v>5.5</v>
      </c>
      <c r="N267" s="6">
        <f t="shared" si="99"/>
        <v>5.5</v>
      </c>
      <c r="O267" s="6">
        <f t="shared" si="100"/>
        <v>5.5</v>
      </c>
      <c r="P267" s="6">
        <f aca="true" t="shared" si="101" ref="P267:P281">100*($C267)</f>
        <v>5.5</v>
      </c>
      <c r="Q267" s="6">
        <f>100*(1+$C267)</f>
        <v>105.5</v>
      </c>
      <c r="AF267" s="6">
        <f t="shared" si="90"/>
        <v>105.5</v>
      </c>
      <c r="AI267" s="6">
        <f t="shared" si="94"/>
        <v>5.33995</v>
      </c>
      <c r="AJ267" s="6">
        <f t="shared" si="94"/>
        <v>5.153734210526316</v>
      </c>
      <c r="AK267" s="6">
        <f t="shared" si="94"/>
        <v>4.945487282800302</v>
      </c>
      <c r="AL267" s="6">
        <f t="shared" si="94"/>
        <v>4.719170466698913</v>
      </c>
      <c r="AM267" s="6">
        <f t="shared" si="94"/>
        <v>4.477745620951165</v>
      </c>
    </row>
    <row r="268" spans="2:40" ht="10.5">
      <c r="B268" s="6">
        <v>7</v>
      </c>
      <c r="C268" s="5">
        <v>0.04</v>
      </c>
      <c r="D268" s="5">
        <f t="shared" si="95"/>
        <v>0.0462043871016391</v>
      </c>
      <c r="E268" s="156">
        <v>96.36</v>
      </c>
      <c r="F268" s="157">
        <f t="shared" si="96"/>
        <v>75.36743639398418</v>
      </c>
      <c r="G268" s="145">
        <f t="shared" si="89"/>
        <v>0.04707674376317028</v>
      </c>
      <c r="H268" s="5">
        <f t="shared" si="97"/>
        <v>0.060944061111515735</v>
      </c>
      <c r="J268" s="5">
        <f t="shared" si="91"/>
        <v>0.04707674376317028</v>
      </c>
      <c r="K268" s="6">
        <f t="shared" si="92"/>
        <v>-96.36</v>
      </c>
      <c r="L268" s="6">
        <f t="shared" si="93"/>
        <v>4</v>
      </c>
      <c r="M268" s="6">
        <f t="shared" si="98"/>
        <v>4</v>
      </c>
      <c r="N268" s="6">
        <f t="shared" si="99"/>
        <v>4</v>
      </c>
      <c r="O268" s="6">
        <f t="shared" si="100"/>
        <v>4</v>
      </c>
      <c r="P268" s="6">
        <f t="shared" si="101"/>
        <v>4</v>
      </c>
      <c r="Q268" s="6">
        <f aca="true" t="shared" si="102" ref="Q268:Q281">100*($C268)</f>
        <v>4</v>
      </c>
      <c r="R268" s="6">
        <f>100*(1+$C268)</f>
        <v>104</v>
      </c>
      <c r="AF268" s="6">
        <f t="shared" si="90"/>
        <v>104</v>
      </c>
      <c r="AI268" s="6">
        <f t="shared" si="94"/>
        <v>3.8836000000000004</v>
      </c>
      <c r="AJ268" s="6">
        <f t="shared" si="94"/>
        <v>3.74817033492823</v>
      </c>
      <c r="AK268" s="6">
        <f t="shared" si="94"/>
        <v>3.596718023854765</v>
      </c>
      <c r="AL268" s="6">
        <f t="shared" si="94"/>
        <v>3.432123975781028</v>
      </c>
      <c r="AM268" s="6">
        <f t="shared" si="94"/>
        <v>3.2565422697826656</v>
      </c>
      <c r="AN268" s="6">
        <f t="shared" si="94"/>
        <v>3.075409001669132</v>
      </c>
    </row>
    <row r="269" spans="2:41" ht="10.5">
      <c r="B269" s="6">
        <v>8</v>
      </c>
      <c r="C269" s="5">
        <v>0.0425</v>
      </c>
      <c r="D269" s="5">
        <f t="shared" si="95"/>
        <v>0.048198448422127615</v>
      </c>
      <c r="E269" s="156">
        <v>96.29</v>
      </c>
      <c r="F269" s="157">
        <f t="shared" si="96"/>
        <v>70.9054818928925</v>
      </c>
      <c r="G269" s="145">
        <f t="shared" si="89"/>
        <v>0.0493600623415833</v>
      </c>
      <c r="H269" s="5">
        <f t="shared" si="97"/>
        <v>0.06548331806285912</v>
      </c>
      <c r="J269" s="5">
        <f t="shared" si="91"/>
        <v>0.0493600623415833</v>
      </c>
      <c r="K269" s="6">
        <f t="shared" si="92"/>
        <v>-96.29</v>
      </c>
      <c r="L269" s="6">
        <f t="shared" si="93"/>
        <v>4.25</v>
      </c>
      <c r="M269" s="6">
        <f t="shared" si="98"/>
        <v>4.25</v>
      </c>
      <c r="N269" s="6">
        <f t="shared" si="99"/>
        <v>4.25</v>
      </c>
      <c r="O269" s="6">
        <f t="shared" si="100"/>
        <v>4.25</v>
      </c>
      <c r="P269" s="6">
        <f t="shared" si="101"/>
        <v>4.25</v>
      </c>
      <c r="Q269" s="6">
        <f t="shared" si="102"/>
        <v>4.25</v>
      </c>
      <c r="R269" s="6">
        <f aca="true" t="shared" si="103" ref="R269:R281">100*($C269)</f>
        <v>4.25</v>
      </c>
      <c r="S269" s="6">
        <f>100*(1+$C269)</f>
        <v>104.25</v>
      </c>
      <c r="AF269" s="6">
        <f t="shared" si="90"/>
        <v>104.25</v>
      </c>
      <c r="AI269" s="6">
        <f t="shared" si="94"/>
        <v>4.1263250000000005</v>
      </c>
      <c r="AJ269" s="6">
        <f t="shared" si="94"/>
        <v>3.9824309808612446</v>
      </c>
      <c r="AK269" s="6">
        <f t="shared" si="94"/>
        <v>3.821512900345688</v>
      </c>
      <c r="AL269" s="6">
        <f t="shared" si="94"/>
        <v>3.646631724267342</v>
      </c>
      <c r="AM269" s="6">
        <f t="shared" si="94"/>
        <v>3.460076161644082</v>
      </c>
      <c r="AN269" s="6">
        <f t="shared" si="94"/>
        <v>3.2676220642734526</v>
      </c>
      <c r="AO269" s="6">
        <f t="shared" si="94"/>
        <v>3.0799192757156995</v>
      </c>
    </row>
    <row r="270" spans="2:42" ht="10.5">
      <c r="B270" s="6">
        <v>9</v>
      </c>
      <c r="C270" s="5">
        <v>0.046</v>
      </c>
      <c r="D270" s="5">
        <f t="shared" si="95"/>
        <v>0.05019622875502083</v>
      </c>
      <c r="E270" s="156">
        <v>97.02</v>
      </c>
      <c r="F270" s="157">
        <f t="shared" si="96"/>
        <v>66.41630903254179</v>
      </c>
      <c r="G270" s="145">
        <f t="shared" si="89"/>
        <v>0.051761910078729656</v>
      </c>
      <c r="H270" s="5">
        <f t="shared" si="97"/>
        <v>0.07117566312835266</v>
      </c>
      <c r="J270" s="5">
        <f t="shared" si="91"/>
        <v>0.051761910078729656</v>
      </c>
      <c r="K270" s="6">
        <f t="shared" si="92"/>
        <v>-97.02</v>
      </c>
      <c r="L270" s="6">
        <f t="shared" si="93"/>
        <v>4.6</v>
      </c>
      <c r="M270" s="6">
        <f t="shared" si="98"/>
        <v>4.6</v>
      </c>
      <c r="N270" s="6">
        <f t="shared" si="99"/>
        <v>4.6</v>
      </c>
      <c r="O270" s="6">
        <f t="shared" si="100"/>
        <v>4.6</v>
      </c>
      <c r="P270" s="6">
        <f t="shared" si="101"/>
        <v>4.6</v>
      </c>
      <c r="Q270" s="6">
        <f t="shared" si="102"/>
        <v>4.6</v>
      </c>
      <c r="R270" s="6">
        <f t="shared" si="103"/>
        <v>4.6</v>
      </c>
      <c r="S270" s="6">
        <f aca="true" t="shared" si="104" ref="S270:S281">100*($C270)</f>
        <v>4.6</v>
      </c>
      <c r="T270" s="6">
        <f>100*(1+$C270)</f>
        <v>104.60000000000001</v>
      </c>
      <c r="AF270" s="6">
        <f t="shared" si="90"/>
        <v>104.60000000000001</v>
      </c>
      <c r="AI270" s="6">
        <f t="shared" si="94"/>
        <v>4.46614</v>
      </c>
      <c r="AJ270" s="6">
        <f t="shared" si="94"/>
        <v>4.310395885167464</v>
      </c>
      <c r="AK270" s="6">
        <f t="shared" si="94"/>
        <v>4.136225727432979</v>
      </c>
      <c r="AL270" s="6">
        <f t="shared" si="94"/>
        <v>3.9469425721481817</v>
      </c>
      <c r="AM270" s="6">
        <f t="shared" si="94"/>
        <v>3.745023610250065</v>
      </c>
      <c r="AN270" s="6">
        <f t="shared" si="94"/>
        <v>3.5367203519195014</v>
      </c>
      <c r="AO270" s="6">
        <f t="shared" si="94"/>
        <v>3.3335596866569923</v>
      </c>
      <c r="AP270" s="6">
        <f t="shared" si="94"/>
        <v>3.128683133883027</v>
      </c>
    </row>
    <row r="271" spans="2:43" ht="10.5">
      <c r="B271" s="6">
        <v>10</v>
      </c>
      <c r="C271" s="5">
        <v>0.04</v>
      </c>
      <c r="D271" s="5">
        <f t="shared" si="95"/>
        <v>0.05210174586076932</v>
      </c>
      <c r="E271" s="156">
        <v>90.75</v>
      </c>
      <c r="F271" s="157">
        <f t="shared" si="96"/>
        <v>61.59827419780679</v>
      </c>
      <c r="G271" s="145">
        <f t="shared" si="89"/>
        <v>0.053771574901152475</v>
      </c>
      <c r="H271" s="5">
        <f t="shared" si="97"/>
        <v>0.07203224117158902</v>
      </c>
      <c r="J271" s="5">
        <f t="shared" si="91"/>
        <v>0.053771574901152475</v>
      </c>
      <c r="K271" s="6">
        <f t="shared" si="92"/>
        <v>-90.75</v>
      </c>
      <c r="L271" s="6">
        <f t="shared" si="93"/>
        <v>4</v>
      </c>
      <c r="M271" s="6">
        <f t="shared" si="98"/>
        <v>4</v>
      </c>
      <c r="N271" s="6">
        <f t="shared" si="99"/>
        <v>4</v>
      </c>
      <c r="O271" s="6">
        <f t="shared" si="100"/>
        <v>4</v>
      </c>
      <c r="P271" s="6">
        <f t="shared" si="101"/>
        <v>4</v>
      </c>
      <c r="Q271" s="6">
        <f t="shared" si="102"/>
        <v>4</v>
      </c>
      <c r="R271" s="6">
        <f t="shared" si="103"/>
        <v>4</v>
      </c>
      <c r="S271" s="6">
        <f t="shared" si="104"/>
        <v>4</v>
      </c>
      <c r="T271" s="6">
        <f aca="true" t="shared" si="105" ref="T271:T281">100*($C271)</f>
        <v>4</v>
      </c>
      <c r="U271" s="6">
        <f>100*(1+$C271)</f>
        <v>104</v>
      </c>
      <c r="AF271" s="6">
        <f t="shared" si="90"/>
        <v>104</v>
      </c>
      <c r="AI271" s="6">
        <f t="shared" si="94"/>
        <v>3.8836000000000004</v>
      </c>
      <c r="AJ271" s="6">
        <f t="shared" si="94"/>
        <v>3.74817033492823</v>
      </c>
      <c r="AK271" s="6">
        <f t="shared" si="94"/>
        <v>3.596718023854765</v>
      </c>
      <c r="AL271" s="6">
        <f t="shared" si="94"/>
        <v>3.432123975781028</v>
      </c>
      <c r="AM271" s="6">
        <f t="shared" si="94"/>
        <v>3.2565422697826656</v>
      </c>
      <c r="AN271" s="6">
        <f t="shared" si="94"/>
        <v>3.075409001669132</v>
      </c>
      <c r="AO271" s="6">
        <f t="shared" si="94"/>
        <v>2.898747553614776</v>
      </c>
      <c r="AP271" s="6">
        <f t="shared" si="94"/>
        <v>2.720594029463502</v>
      </c>
      <c r="AQ271" s="6">
        <f t="shared" si="94"/>
        <v>2.539820613099113</v>
      </c>
    </row>
    <row r="272" spans="2:44" ht="10.5">
      <c r="B272" s="6">
        <v>11</v>
      </c>
      <c r="C272" s="5">
        <v>0.045</v>
      </c>
      <c r="D272" s="5">
        <f t="shared" si="95"/>
        <v>0.0538052374125888</v>
      </c>
      <c r="E272" s="156">
        <v>92.83</v>
      </c>
      <c r="F272" s="157">
        <f t="shared" si="96"/>
        <v>57.36899853128138</v>
      </c>
      <c r="G272" s="145">
        <f t="shared" si="89"/>
        <v>0.056030045656137784</v>
      </c>
      <c r="H272" s="5">
        <f t="shared" si="97"/>
        <v>0.07888269503407597</v>
      </c>
      <c r="J272" s="5">
        <f t="shared" si="91"/>
        <v>0.056030045656137784</v>
      </c>
      <c r="K272" s="6">
        <f t="shared" si="92"/>
        <v>-92.83</v>
      </c>
      <c r="L272" s="6">
        <f t="shared" si="93"/>
        <v>4.5</v>
      </c>
      <c r="M272" s="6">
        <f t="shared" si="98"/>
        <v>4.5</v>
      </c>
      <c r="N272" s="6">
        <f t="shared" si="99"/>
        <v>4.5</v>
      </c>
      <c r="O272" s="6">
        <f t="shared" si="100"/>
        <v>4.5</v>
      </c>
      <c r="P272" s="6">
        <f t="shared" si="101"/>
        <v>4.5</v>
      </c>
      <c r="Q272" s="6">
        <f t="shared" si="102"/>
        <v>4.5</v>
      </c>
      <c r="R272" s="6">
        <f t="shared" si="103"/>
        <v>4.5</v>
      </c>
      <c r="S272" s="6">
        <f t="shared" si="104"/>
        <v>4.5</v>
      </c>
      <c r="T272" s="6">
        <f t="shared" si="105"/>
        <v>4.5</v>
      </c>
      <c r="U272" s="6">
        <f aca="true" t="shared" si="106" ref="U272:U281">100*($C272)</f>
        <v>4.5</v>
      </c>
      <c r="V272" s="6">
        <f>100*(1+$C272)</f>
        <v>104.5</v>
      </c>
      <c r="AF272" s="6">
        <f t="shared" si="90"/>
        <v>104.5</v>
      </c>
      <c r="AI272" s="6">
        <f t="shared" si="94"/>
        <v>4.3690500000000005</v>
      </c>
      <c r="AJ272" s="6">
        <f t="shared" si="94"/>
        <v>4.216691626794259</v>
      </c>
      <c r="AK272" s="6">
        <f t="shared" si="94"/>
        <v>4.046307776836611</v>
      </c>
      <c r="AL272" s="6">
        <f t="shared" si="94"/>
        <v>3.8611394727536563</v>
      </c>
      <c r="AM272" s="6">
        <f t="shared" si="94"/>
        <v>3.6636100535054985</v>
      </c>
      <c r="AN272" s="6">
        <f t="shared" si="94"/>
        <v>3.459835126877773</v>
      </c>
      <c r="AO272" s="6">
        <f t="shared" si="94"/>
        <v>3.2610909978166234</v>
      </c>
      <c r="AP272" s="6">
        <f t="shared" si="94"/>
        <v>3.0606682831464394</v>
      </c>
      <c r="AQ272" s="6">
        <f t="shared" si="94"/>
        <v>2.857298189736502</v>
      </c>
      <c r="AR272" s="6">
        <f t="shared" si="94"/>
        <v>2.665309941251258</v>
      </c>
    </row>
    <row r="273" spans="2:45" ht="10.5">
      <c r="B273" s="6">
        <v>12</v>
      </c>
      <c r="C273" s="5">
        <v>0.0475</v>
      </c>
      <c r="D273" s="5">
        <f t="shared" si="95"/>
        <v>0.05529848877942034</v>
      </c>
      <c r="E273" s="156">
        <v>93.29</v>
      </c>
      <c r="F273" s="157">
        <f t="shared" si="96"/>
        <v>53.25126114270847</v>
      </c>
      <c r="G273" s="145">
        <f t="shared" si="89"/>
        <v>0.0579992126568587</v>
      </c>
      <c r="H273" s="5">
        <f t="shared" si="97"/>
        <v>0.07990390659743118</v>
      </c>
      <c r="J273" s="5">
        <f t="shared" si="91"/>
        <v>0.0579992126568587</v>
      </c>
      <c r="K273" s="6">
        <f t="shared" si="92"/>
        <v>-93.29</v>
      </c>
      <c r="L273" s="6">
        <f t="shared" si="93"/>
        <v>4.75</v>
      </c>
      <c r="M273" s="6">
        <f t="shared" si="98"/>
        <v>4.75</v>
      </c>
      <c r="N273" s="6">
        <f t="shared" si="99"/>
        <v>4.75</v>
      </c>
      <c r="O273" s="6">
        <f t="shared" si="100"/>
        <v>4.75</v>
      </c>
      <c r="P273" s="6">
        <f t="shared" si="101"/>
        <v>4.75</v>
      </c>
      <c r="Q273" s="6">
        <f t="shared" si="102"/>
        <v>4.75</v>
      </c>
      <c r="R273" s="6">
        <f t="shared" si="103"/>
        <v>4.75</v>
      </c>
      <c r="S273" s="6">
        <f t="shared" si="104"/>
        <v>4.75</v>
      </c>
      <c r="T273" s="6">
        <f t="shared" si="105"/>
        <v>4.75</v>
      </c>
      <c r="U273" s="6">
        <f t="shared" si="106"/>
        <v>4.75</v>
      </c>
      <c r="V273" s="6">
        <f aca="true" t="shared" si="107" ref="V273:V281">100*($C273)</f>
        <v>4.75</v>
      </c>
      <c r="W273" s="6">
        <f>100*(1+$C273)</f>
        <v>104.75000000000001</v>
      </c>
      <c r="AF273" s="6">
        <f t="shared" si="90"/>
        <v>104.75000000000001</v>
      </c>
      <c r="AI273" s="6">
        <f t="shared" si="94"/>
        <v>4.611775000000001</v>
      </c>
      <c r="AJ273" s="6">
        <f t="shared" si="94"/>
        <v>4.450952272727273</v>
      </c>
      <c r="AK273" s="6">
        <f t="shared" si="94"/>
        <v>4.271102653327533</v>
      </c>
      <c r="AL273" s="6">
        <f t="shared" si="94"/>
        <v>4.07564722123997</v>
      </c>
      <c r="AM273" s="6">
        <f t="shared" si="94"/>
        <v>3.8671439453669154</v>
      </c>
      <c r="AN273" s="6">
        <f t="shared" si="94"/>
        <v>3.652048189482094</v>
      </c>
      <c r="AO273" s="6">
        <f t="shared" si="94"/>
        <v>3.442262719917547</v>
      </c>
      <c r="AP273" s="6">
        <f t="shared" si="94"/>
        <v>3.2307054099879084</v>
      </c>
      <c r="AQ273" s="6">
        <f t="shared" si="94"/>
        <v>3.016036978055197</v>
      </c>
      <c r="AR273" s="6">
        <f t="shared" si="94"/>
        <v>2.8133827157652167</v>
      </c>
      <c r="AS273" s="6">
        <f t="shared" si="94"/>
        <v>2.6076817514218793</v>
      </c>
    </row>
    <row r="274" spans="2:46" ht="10.5">
      <c r="B274" s="6">
        <v>13</v>
      </c>
      <c r="C274" s="5">
        <v>0.05</v>
      </c>
      <c r="D274" s="5">
        <f t="shared" si="95"/>
        <v>0.05649569881777605</v>
      </c>
      <c r="E274" s="156">
        <v>94.13</v>
      </c>
      <c r="F274" s="157">
        <f t="shared" si="96"/>
        <v>49.44213279005999</v>
      </c>
      <c r="G274" s="145">
        <f t="shared" si="89"/>
        <v>0.059646312018101</v>
      </c>
      <c r="H274" s="5">
        <f t="shared" si="97"/>
        <v>0.07961265920179428</v>
      </c>
      <c r="J274" s="5">
        <f t="shared" si="91"/>
        <v>0.059646312018101</v>
      </c>
      <c r="K274" s="6">
        <f t="shared" si="92"/>
        <v>-94.13</v>
      </c>
      <c r="L274" s="6">
        <f t="shared" si="93"/>
        <v>5</v>
      </c>
      <c r="M274" s="6">
        <f t="shared" si="98"/>
        <v>5</v>
      </c>
      <c r="N274" s="6">
        <f t="shared" si="99"/>
        <v>5</v>
      </c>
      <c r="O274" s="6">
        <f t="shared" si="100"/>
        <v>5</v>
      </c>
      <c r="P274" s="6">
        <f t="shared" si="101"/>
        <v>5</v>
      </c>
      <c r="Q274" s="6">
        <f t="shared" si="102"/>
        <v>5</v>
      </c>
      <c r="R274" s="6">
        <f t="shared" si="103"/>
        <v>5</v>
      </c>
      <c r="S274" s="6">
        <f t="shared" si="104"/>
        <v>5</v>
      </c>
      <c r="T274" s="6">
        <f t="shared" si="105"/>
        <v>5</v>
      </c>
      <c r="U274" s="6">
        <f t="shared" si="106"/>
        <v>5</v>
      </c>
      <c r="V274" s="6">
        <f t="shared" si="107"/>
        <v>5</v>
      </c>
      <c r="W274" s="6">
        <f aca="true" t="shared" si="108" ref="W274:W281">100*($C274)</f>
        <v>5</v>
      </c>
      <c r="X274" s="6">
        <f>100*(1+$C274)</f>
        <v>105</v>
      </c>
      <c r="AF274" s="6">
        <f t="shared" si="90"/>
        <v>105</v>
      </c>
      <c r="AI274" s="6">
        <f t="shared" si="94"/>
        <v>4.854500000000001</v>
      </c>
      <c r="AJ274" s="6">
        <f t="shared" si="94"/>
        <v>4.685212918660287</v>
      </c>
      <c r="AK274" s="6">
        <f t="shared" si="94"/>
        <v>4.495897529818456</v>
      </c>
      <c r="AL274" s="6">
        <f t="shared" si="94"/>
        <v>4.290154969726284</v>
      </c>
      <c r="AM274" s="6">
        <f t="shared" si="94"/>
        <v>4.070677837228332</v>
      </c>
      <c r="AN274" s="6">
        <f t="shared" si="94"/>
        <v>3.844261252086415</v>
      </c>
      <c r="AO274" s="6">
        <f t="shared" si="94"/>
        <v>3.6234344420184703</v>
      </c>
      <c r="AP274" s="6">
        <f t="shared" si="94"/>
        <v>3.400742536829377</v>
      </c>
      <c r="AQ274" s="6">
        <f t="shared" si="94"/>
        <v>3.1747757663738914</v>
      </c>
      <c r="AR274" s="6">
        <f t="shared" si="94"/>
        <v>2.9614554902791754</v>
      </c>
      <c r="AS274" s="6">
        <f t="shared" si="94"/>
        <v>2.7449281593914523</v>
      </c>
      <c r="AT274" s="6">
        <f t="shared" si="94"/>
        <v>2.5418263075278533</v>
      </c>
    </row>
    <row r="275" spans="2:47" ht="10.5">
      <c r="B275" s="6">
        <v>14</v>
      </c>
      <c r="C275" s="5">
        <v>0.048</v>
      </c>
      <c r="D275" s="5">
        <f t="shared" si="95"/>
        <v>0.05750163542776665</v>
      </c>
      <c r="E275" s="156">
        <v>91.03</v>
      </c>
      <c r="F275" s="157">
        <f t="shared" si="96"/>
        <v>45.86943569376914</v>
      </c>
      <c r="G275" s="145">
        <f t="shared" si="89"/>
        <v>0.06079454442231369</v>
      </c>
      <c r="H275" s="5">
        <f t="shared" si="97"/>
        <v>0.07583528231054304</v>
      </c>
      <c r="J275" s="5">
        <f t="shared" si="91"/>
        <v>0.06079454442231369</v>
      </c>
      <c r="K275" s="6">
        <f t="shared" si="92"/>
        <v>-91.03</v>
      </c>
      <c r="L275" s="6">
        <f t="shared" si="93"/>
        <v>4.8</v>
      </c>
      <c r="M275" s="6">
        <f t="shared" si="98"/>
        <v>4.8</v>
      </c>
      <c r="N275" s="6">
        <f t="shared" si="99"/>
        <v>4.8</v>
      </c>
      <c r="O275" s="6">
        <f t="shared" si="100"/>
        <v>4.8</v>
      </c>
      <c r="P275" s="6">
        <f t="shared" si="101"/>
        <v>4.8</v>
      </c>
      <c r="Q275" s="6">
        <f t="shared" si="102"/>
        <v>4.8</v>
      </c>
      <c r="R275" s="6">
        <f t="shared" si="103"/>
        <v>4.8</v>
      </c>
      <c r="S275" s="6">
        <f t="shared" si="104"/>
        <v>4.8</v>
      </c>
      <c r="T275" s="6">
        <f t="shared" si="105"/>
        <v>4.8</v>
      </c>
      <c r="U275" s="6">
        <f t="shared" si="106"/>
        <v>4.8</v>
      </c>
      <c r="V275" s="6">
        <f t="shared" si="107"/>
        <v>4.8</v>
      </c>
      <c r="W275" s="6">
        <f t="shared" si="108"/>
        <v>4.8</v>
      </c>
      <c r="X275" s="6">
        <f aca="true" t="shared" si="109" ref="X275:X281">100*($C275)</f>
        <v>4.8</v>
      </c>
      <c r="Y275" s="6">
        <f>100*(1+$C275)</f>
        <v>104.80000000000001</v>
      </c>
      <c r="AF275" s="6">
        <f t="shared" si="90"/>
        <v>104.80000000000001</v>
      </c>
      <c r="AI275" s="6">
        <f t="shared" si="94"/>
        <v>4.6603200000000005</v>
      </c>
      <c r="AJ275" s="6">
        <f t="shared" si="94"/>
        <v>4.497804401913876</v>
      </c>
      <c r="AK275" s="6">
        <f t="shared" si="94"/>
        <v>4.316061628625718</v>
      </c>
      <c r="AL275" s="6">
        <f t="shared" si="94"/>
        <v>4.118548770937233</v>
      </c>
      <c r="AM275" s="6">
        <f t="shared" si="94"/>
        <v>3.9078507237391986</v>
      </c>
      <c r="AN275" s="6">
        <f t="shared" si="94"/>
        <v>3.6904908020029583</v>
      </c>
      <c r="AO275" s="6">
        <f t="shared" si="94"/>
        <v>3.478497064337731</v>
      </c>
      <c r="AP275" s="6">
        <f t="shared" si="94"/>
        <v>3.2647128353562023</v>
      </c>
      <c r="AQ275" s="6">
        <f t="shared" si="94"/>
        <v>3.0477847357189356</v>
      </c>
      <c r="AR275" s="6">
        <f t="shared" si="94"/>
        <v>2.8429972706680084</v>
      </c>
      <c r="AS275" s="6">
        <f t="shared" si="94"/>
        <v>2.635131033015794</v>
      </c>
      <c r="AT275" s="6">
        <f t="shared" si="94"/>
        <v>2.440153255226739</v>
      </c>
      <c r="AU275" s="6">
        <f t="shared" si="94"/>
        <v>2.2602117846884577</v>
      </c>
    </row>
    <row r="276" spans="2:48" ht="10.5">
      <c r="B276" s="6">
        <v>15</v>
      </c>
      <c r="C276" s="5">
        <v>0.0475</v>
      </c>
      <c r="D276" s="5">
        <f t="shared" si="95"/>
        <v>0.05840229504758265</v>
      </c>
      <c r="E276" s="156">
        <v>89.3</v>
      </c>
      <c r="F276" s="157">
        <f t="shared" si="96"/>
        <v>42.530852326932944</v>
      </c>
      <c r="G276" s="145">
        <f t="shared" si="89"/>
        <v>0.06193189023615853</v>
      </c>
      <c r="H276" s="5">
        <f t="shared" si="97"/>
        <v>0.07798336766416236</v>
      </c>
      <c r="J276" s="5">
        <f t="shared" si="91"/>
        <v>0.06193189023615853</v>
      </c>
      <c r="K276" s="6">
        <f t="shared" si="92"/>
        <v>-89.3</v>
      </c>
      <c r="L276" s="6">
        <f t="shared" si="93"/>
        <v>4.75</v>
      </c>
      <c r="M276" s="6">
        <f t="shared" si="98"/>
        <v>4.75</v>
      </c>
      <c r="N276" s="6">
        <f t="shared" si="99"/>
        <v>4.75</v>
      </c>
      <c r="O276" s="6">
        <f t="shared" si="100"/>
        <v>4.75</v>
      </c>
      <c r="P276" s="6">
        <f t="shared" si="101"/>
        <v>4.75</v>
      </c>
      <c r="Q276" s="6">
        <f t="shared" si="102"/>
        <v>4.75</v>
      </c>
      <c r="R276" s="6">
        <f t="shared" si="103"/>
        <v>4.75</v>
      </c>
      <c r="S276" s="6">
        <f t="shared" si="104"/>
        <v>4.75</v>
      </c>
      <c r="T276" s="6">
        <f t="shared" si="105"/>
        <v>4.75</v>
      </c>
      <c r="U276" s="6">
        <f t="shared" si="106"/>
        <v>4.75</v>
      </c>
      <c r="V276" s="6">
        <f t="shared" si="107"/>
        <v>4.75</v>
      </c>
      <c r="W276" s="6">
        <f t="shared" si="108"/>
        <v>4.75</v>
      </c>
      <c r="X276" s="6">
        <f t="shared" si="109"/>
        <v>4.75</v>
      </c>
      <c r="Y276" s="6">
        <f aca="true" t="shared" si="110" ref="Y276:Y281">100*($C276)</f>
        <v>4.75</v>
      </c>
      <c r="Z276" s="6">
        <f>100*(1+$C276)</f>
        <v>104.75000000000001</v>
      </c>
      <c r="AF276" s="6">
        <f t="shared" si="90"/>
        <v>104.75000000000001</v>
      </c>
      <c r="AI276" s="6">
        <f t="shared" si="94"/>
        <v>4.611775000000001</v>
      </c>
      <c r="AJ276" s="6">
        <f t="shared" si="94"/>
        <v>4.450952272727273</v>
      </c>
      <c r="AK276" s="6">
        <f t="shared" si="94"/>
        <v>4.271102653327533</v>
      </c>
      <c r="AL276" s="6">
        <f t="shared" si="94"/>
        <v>4.07564722123997</v>
      </c>
      <c r="AM276" s="6">
        <f t="shared" si="94"/>
        <v>3.8671439453669154</v>
      </c>
      <c r="AN276" s="6">
        <f t="shared" si="94"/>
        <v>3.652048189482094</v>
      </c>
      <c r="AO276" s="6">
        <f t="shared" si="94"/>
        <v>3.442262719917547</v>
      </c>
      <c r="AP276" s="6">
        <f t="shared" si="94"/>
        <v>3.2307054099879084</v>
      </c>
      <c r="AQ276" s="6">
        <f t="shared" si="94"/>
        <v>3.016036978055197</v>
      </c>
      <c r="AR276" s="6">
        <f t="shared" si="94"/>
        <v>2.8133827157652167</v>
      </c>
      <c r="AS276" s="6">
        <f t="shared" si="94"/>
        <v>2.6076817514218793</v>
      </c>
      <c r="AT276" s="6">
        <f t="shared" si="94"/>
        <v>2.4147349921514607</v>
      </c>
      <c r="AU276" s="6">
        <f t="shared" si="94"/>
        <v>2.2366679119312862</v>
      </c>
      <c r="AV276" s="6">
        <f t="shared" si="94"/>
        <v>2.079005911692777</v>
      </c>
    </row>
    <row r="277" spans="2:49" ht="10.5">
      <c r="B277" s="6">
        <v>16</v>
      </c>
      <c r="C277" s="5">
        <v>0.051</v>
      </c>
      <c r="D277" s="5">
        <f t="shared" si="95"/>
        <v>0.05919733814710648</v>
      </c>
      <c r="E277" s="156">
        <v>91.67</v>
      </c>
      <c r="F277" s="157">
        <f t="shared" si="96"/>
        <v>39.38399007508767</v>
      </c>
      <c r="G277" s="145">
        <f t="shared" si="89"/>
        <v>0.06326786308265064</v>
      </c>
      <c r="H277" s="5">
        <f t="shared" si="97"/>
        <v>0.08351033263461205</v>
      </c>
      <c r="J277" s="5">
        <f t="shared" si="91"/>
        <v>0.06326786308265064</v>
      </c>
      <c r="K277" s="6">
        <f t="shared" si="92"/>
        <v>-91.67</v>
      </c>
      <c r="L277" s="6">
        <f t="shared" si="93"/>
        <v>5.1</v>
      </c>
      <c r="M277" s="6">
        <f t="shared" si="98"/>
        <v>5.1</v>
      </c>
      <c r="N277" s="6">
        <f t="shared" si="99"/>
        <v>5.1</v>
      </c>
      <c r="O277" s="6">
        <f t="shared" si="100"/>
        <v>5.1</v>
      </c>
      <c r="P277" s="6">
        <f t="shared" si="101"/>
        <v>5.1</v>
      </c>
      <c r="Q277" s="6">
        <f t="shared" si="102"/>
        <v>5.1</v>
      </c>
      <c r="R277" s="6">
        <f t="shared" si="103"/>
        <v>5.1</v>
      </c>
      <c r="S277" s="6">
        <f t="shared" si="104"/>
        <v>5.1</v>
      </c>
      <c r="T277" s="6">
        <f t="shared" si="105"/>
        <v>5.1</v>
      </c>
      <c r="U277" s="6">
        <f t="shared" si="106"/>
        <v>5.1</v>
      </c>
      <c r="V277" s="6">
        <f t="shared" si="107"/>
        <v>5.1</v>
      </c>
      <c r="W277" s="6">
        <f t="shared" si="108"/>
        <v>5.1</v>
      </c>
      <c r="X277" s="6">
        <f t="shared" si="109"/>
        <v>5.1</v>
      </c>
      <c r="Y277" s="6">
        <f t="shared" si="110"/>
        <v>5.1</v>
      </c>
      <c r="Z277" s="6">
        <f>100*($C277)</f>
        <v>5.1</v>
      </c>
      <c r="AA277" s="6">
        <f>100*(1+$C277)</f>
        <v>105.1</v>
      </c>
      <c r="AF277" s="6">
        <f t="shared" si="90"/>
        <v>105.1</v>
      </c>
      <c r="AI277" s="6">
        <f t="shared" si="94"/>
        <v>4.9515899999999995</v>
      </c>
      <c r="AJ277" s="6">
        <f t="shared" si="94"/>
        <v>4.778917177033493</v>
      </c>
      <c r="AK277" s="6">
        <f t="shared" si="94"/>
        <v>4.5858154804148255</v>
      </c>
      <c r="AL277" s="6">
        <f t="shared" si="94"/>
        <v>4.37595806912081</v>
      </c>
      <c r="AM277" s="6">
        <f t="shared" si="94"/>
        <v>4.152091393972898</v>
      </c>
      <c r="AN277" s="6">
        <f t="shared" si="94"/>
        <v>3.921146477128143</v>
      </c>
      <c r="AO277" s="6">
        <f t="shared" si="94"/>
        <v>3.6959031308588393</v>
      </c>
      <c r="AP277" s="6">
        <f t="shared" si="94"/>
        <v>3.4687573875659647</v>
      </c>
      <c r="AQ277" s="6">
        <f t="shared" si="94"/>
        <v>3.238271281701369</v>
      </c>
      <c r="AR277" s="6">
        <f t="shared" si="94"/>
        <v>3.020684600084759</v>
      </c>
      <c r="AS277" s="6">
        <f t="shared" si="94"/>
        <v>2.799826722579281</v>
      </c>
      <c r="AT277" s="6">
        <f t="shared" si="94"/>
        <v>2.59266283367841</v>
      </c>
      <c r="AU277" s="6">
        <f t="shared" si="94"/>
        <v>2.4014750212314864</v>
      </c>
      <c r="AV277" s="6">
        <f t="shared" si="94"/>
        <v>2.2321958209754023</v>
      </c>
      <c r="AW277" s="6">
        <f t="shared" si="94"/>
        <v>2.0707145285666653</v>
      </c>
    </row>
    <row r="278" spans="2:50" ht="10.5">
      <c r="B278" s="6">
        <v>17</v>
      </c>
      <c r="C278" s="5">
        <v>0.0475</v>
      </c>
      <c r="D278" s="5">
        <f t="shared" si="95"/>
        <v>0.05989879427496825</v>
      </c>
      <c r="E278" s="156">
        <v>87</v>
      </c>
      <c r="F278" s="157">
        <f t="shared" si="96"/>
        <v>36.52228416571824</v>
      </c>
      <c r="G278" s="145">
        <f t="shared" si="89"/>
        <v>0.06394068764571159</v>
      </c>
      <c r="H278" s="5">
        <f t="shared" si="97"/>
        <v>0.07476396710679811</v>
      </c>
      <c r="J278" s="5">
        <f t="shared" si="91"/>
        <v>0.06394068764571159</v>
      </c>
      <c r="K278" s="6">
        <f t="shared" si="92"/>
        <v>-87</v>
      </c>
      <c r="L278" s="6">
        <f t="shared" si="93"/>
        <v>4.75</v>
      </c>
      <c r="M278" s="6">
        <f t="shared" si="98"/>
        <v>4.75</v>
      </c>
      <c r="N278" s="6">
        <f t="shared" si="99"/>
        <v>4.75</v>
      </c>
      <c r="O278" s="6">
        <f t="shared" si="100"/>
        <v>4.75</v>
      </c>
      <c r="P278" s="6">
        <f t="shared" si="101"/>
        <v>4.75</v>
      </c>
      <c r="Q278" s="6">
        <f t="shared" si="102"/>
        <v>4.75</v>
      </c>
      <c r="R278" s="6">
        <f t="shared" si="103"/>
        <v>4.75</v>
      </c>
      <c r="S278" s="6">
        <f t="shared" si="104"/>
        <v>4.75</v>
      </c>
      <c r="T278" s="6">
        <f t="shared" si="105"/>
        <v>4.75</v>
      </c>
      <c r="U278" s="6">
        <f t="shared" si="106"/>
        <v>4.75</v>
      </c>
      <c r="V278" s="6">
        <f t="shared" si="107"/>
        <v>4.75</v>
      </c>
      <c r="W278" s="6">
        <f t="shared" si="108"/>
        <v>4.75</v>
      </c>
      <c r="X278" s="6">
        <f t="shared" si="109"/>
        <v>4.75</v>
      </c>
      <c r="Y278" s="6">
        <f t="shared" si="110"/>
        <v>4.75</v>
      </c>
      <c r="Z278" s="6">
        <f>100*($C278)</f>
        <v>4.75</v>
      </c>
      <c r="AA278" s="6">
        <f>100*($C278)</f>
        <v>4.75</v>
      </c>
      <c r="AB278" s="6">
        <f>100*(1+$C278)</f>
        <v>104.75000000000001</v>
      </c>
      <c r="AF278" s="6">
        <f t="shared" si="90"/>
        <v>104.75000000000001</v>
      </c>
      <c r="AI278" s="6">
        <f t="shared" si="94"/>
        <v>4.611775000000001</v>
      </c>
      <c r="AJ278" s="6">
        <f t="shared" si="94"/>
        <v>4.450952272727273</v>
      </c>
      <c r="AK278" s="6">
        <f t="shared" si="94"/>
        <v>4.271102653327533</v>
      </c>
      <c r="AL278" s="6">
        <f t="shared" si="94"/>
        <v>4.07564722123997</v>
      </c>
      <c r="AM278" s="6">
        <f t="shared" si="94"/>
        <v>3.8671439453669154</v>
      </c>
      <c r="AN278" s="6">
        <f t="shared" si="94"/>
        <v>3.652048189482094</v>
      </c>
      <c r="AO278" s="6">
        <f t="shared" si="94"/>
        <v>3.442262719917547</v>
      </c>
      <c r="AP278" s="6">
        <f t="shared" si="94"/>
        <v>3.2307054099879084</v>
      </c>
      <c r="AQ278" s="6">
        <f t="shared" si="94"/>
        <v>3.016036978055197</v>
      </c>
      <c r="AR278" s="6">
        <f t="shared" si="94"/>
        <v>2.8133827157652167</v>
      </c>
      <c r="AS278" s="6">
        <f t="shared" si="94"/>
        <v>2.6076817514218793</v>
      </c>
      <c r="AT278" s="6">
        <f t="shared" si="94"/>
        <v>2.4147349921514607</v>
      </c>
      <c r="AU278" s="6">
        <f t="shared" si="94"/>
        <v>2.2366679119312862</v>
      </c>
      <c r="AV278" s="6">
        <f t="shared" si="94"/>
        <v>2.079005911692777</v>
      </c>
      <c r="AW278" s="6">
        <f t="shared" si="94"/>
        <v>1.9286066687630707</v>
      </c>
      <c r="AX278" s="6">
        <f t="shared" si="94"/>
        <v>1.7799614924516345</v>
      </c>
    </row>
    <row r="279" spans="2:51" ht="10.5">
      <c r="B279" s="6">
        <v>18</v>
      </c>
      <c r="C279" s="5">
        <v>0.052</v>
      </c>
      <c r="D279" s="5">
        <f t="shared" si="95"/>
        <v>0.06030325704987605</v>
      </c>
      <c r="E279" s="156">
        <v>91.03</v>
      </c>
      <c r="F279" s="157">
        <f t="shared" si="96"/>
        <v>33.957145366006245</v>
      </c>
      <c r="G279" s="145">
        <f t="shared" si="89"/>
        <v>0.06483538834834146</v>
      </c>
      <c r="H279" s="5">
        <f t="shared" si="97"/>
        <v>0.08016093258664747</v>
      </c>
      <c r="J279" s="5">
        <f t="shared" si="91"/>
        <v>0.06483538834834146</v>
      </c>
      <c r="K279" s="6">
        <f t="shared" si="92"/>
        <v>-91.03</v>
      </c>
      <c r="L279" s="6">
        <f t="shared" si="93"/>
        <v>5.2</v>
      </c>
      <c r="M279" s="6">
        <f t="shared" si="98"/>
        <v>5.2</v>
      </c>
      <c r="N279" s="6">
        <f t="shared" si="99"/>
        <v>5.2</v>
      </c>
      <c r="O279" s="6">
        <f t="shared" si="100"/>
        <v>5.2</v>
      </c>
      <c r="P279" s="6">
        <f t="shared" si="101"/>
        <v>5.2</v>
      </c>
      <c r="Q279" s="6">
        <f t="shared" si="102"/>
        <v>5.2</v>
      </c>
      <c r="R279" s="6">
        <f t="shared" si="103"/>
        <v>5.2</v>
      </c>
      <c r="S279" s="6">
        <f t="shared" si="104"/>
        <v>5.2</v>
      </c>
      <c r="T279" s="6">
        <f t="shared" si="105"/>
        <v>5.2</v>
      </c>
      <c r="U279" s="6">
        <f t="shared" si="106"/>
        <v>5.2</v>
      </c>
      <c r="V279" s="6">
        <f t="shared" si="107"/>
        <v>5.2</v>
      </c>
      <c r="W279" s="6">
        <f t="shared" si="108"/>
        <v>5.2</v>
      </c>
      <c r="X279" s="6">
        <f t="shared" si="109"/>
        <v>5.2</v>
      </c>
      <c r="Y279" s="6">
        <f t="shared" si="110"/>
        <v>5.2</v>
      </c>
      <c r="Z279" s="6">
        <f>100*($C279)</f>
        <v>5.2</v>
      </c>
      <c r="AA279" s="6">
        <f>100*($C279)</f>
        <v>5.2</v>
      </c>
      <c r="AB279" s="6">
        <f>100*($C279)</f>
        <v>5.2</v>
      </c>
      <c r="AC279" s="6">
        <f>100*(1+$C279)</f>
        <v>105.2</v>
      </c>
      <c r="AF279" s="6">
        <f t="shared" si="90"/>
        <v>105.2</v>
      </c>
      <c r="AI279" s="6">
        <f t="shared" si="94"/>
        <v>5.04868</v>
      </c>
      <c r="AJ279" s="6">
        <f t="shared" si="94"/>
        <v>4.872621435406699</v>
      </c>
      <c r="AK279" s="6">
        <f t="shared" si="94"/>
        <v>4.675733431011195</v>
      </c>
      <c r="AL279" s="6">
        <f t="shared" si="94"/>
        <v>4.461761168515336</v>
      </c>
      <c r="AM279" s="6">
        <f t="shared" si="94"/>
        <v>4.233504950717466</v>
      </c>
      <c r="AN279" s="6">
        <f t="shared" si="94"/>
        <v>3.9980317021698717</v>
      </c>
      <c r="AO279" s="6">
        <f t="shared" si="94"/>
        <v>3.768371819699209</v>
      </c>
      <c r="AP279" s="6">
        <f t="shared" si="94"/>
        <v>3.5367722383025524</v>
      </c>
      <c r="AQ279" s="6">
        <f t="shared" si="94"/>
        <v>3.301766797028847</v>
      </c>
      <c r="AR279" s="6">
        <f t="shared" si="94"/>
        <v>3.0799137098903424</v>
      </c>
      <c r="AS279" s="6">
        <f t="shared" si="94"/>
        <v>2.85472528576711</v>
      </c>
      <c r="AT279" s="6">
        <f t="shared" si="94"/>
        <v>2.6434993598289673</v>
      </c>
      <c r="AU279" s="6">
        <f t="shared" si="94"/>
        <v>2.4485627667458294</v>
      </c>
      <c r="AV279" s="6">
        <f t="shared" si="94"/>
        <v>2.275964366484724</v>
      </c>
      <c r="AW279" s="6">
        <f t="shared" si="94"/>
        <v>2.1113167742248353</v>
      </c>
      <c r="AX279" s="6">
        <f t="shared" si="94"/>
        <v>1.9485894233154735</v>
      </c>
      <c r="AY279" s="6">
        <f t="shared" si="94"/>
        <v>1.8130394048853002</v>
      </c>
    </row>
    <row r="280" spans="2:52" ht="10.5">
      <c r="B280" s="6">
        <v>19</v>
      </c>
      <c r="C280" s="5">
        <v>0.0525</v>
      </c>
      <c r="D280" s="5">
        <f t="shared" si="95"/>
        <v>0.06079653671394225</v>
      </c>
      <c r="E280" s="156">
        <v>90.8</v>
      </c>
      <c r="F280" s="157">
        <f t="shared" si="96"/>
        <v>31.483738514831224</v>
      </c>
      <c r="G280" s="145">
        <f t="shared" si="89"/>
        <v>0.06558008481620314</v>
      </c>
      <c r="H280" s="5">
        <f t="shared" si="97"/>
        <v>0.079074033017003</v>
      </c>
      <c r="J280" s="5">
        <f t="shared" si="91"/>
        <v>0.06558008481620314</v>
      </c>
      <c r="K280" s="6">
        <f t="shared" si="92"/>
        <v>-90.8</v>
      </c>
      <c r="L280" s="6">
        <f t="shared" si="93"/>
        <v>5.25</v>
      </c>
      <c r="M280" s="6">
        <f t="shared" si="98"/>
        <v>5.25</v>
      </c>
      <c r="N280" s="6">
        <f t="shared" si="99"/>
        <v>5.25</v>
      </c>
      <c r="O280" s="6">
        <f t="shared" si="100"/>
        <v>5.25</v>
      </c>
      <c r="P280" s="6">
        <f t="shared" si="101"/>
        <v>5.25</v>
      </c>
      <c r="Q280" s="6">
        <f t="shared" si="102"/>
        <v>5.25</v>
      </c>
      <c r="R280" s="6">
        <f t="shared" si="103"/>
        <v>5.25</v>
      </c>
      <c r="S280" s="6">
        <f t="shared" si="104"/>
        <v>5.25</v>
      </c>
      <c r="T280" s="6">
        <f t="shared" si="105"/>
        <v>5.25</v>
      </c>
      <c r="U280" s="6">
        <f t="shared" si="106"/>
        <v>5.25</v>
      </c>
      <c r="V280" s="6">
        <f t="shared" si="107"/>
        <v>5.25</v>
      </c>
      <c r="W280" s="6">
        <f t="shared" si="108"/>
        <v>5.25</v>
      </c>
      <c r="X280" s="6">
        <f t="shared" si="109"/>
        <v>5.25</v>
      </c>
      <c r="Y280" s="6">
        <f t="shared" si="110"/>
        <v>5.25</v>
      </c>
      <c r="Z280" s="6">
        <f>100*($C280)</f>
        <v>5.25</v>
      </c>
      <c r="AA280" s="6">
        <f>100*($C280)</f>
        <v>5.25</v>
      </c>
      <c r="AB280" s="6">
        <f>100*($C280)</f>
        <v>5.25</v>
      </c>
      <c r="AC280" s="6">
        <f>100*($C280)</f>
        <v>5.25</v>
      </c>
      <c r="AD280" s="6">
        <f>100*(1+$C280)</f>
        <v>105.25</v>
      </c>
      <c r="AF280" s="6">
        <f t="shared" si="90"/>
        <v>105.25</v>
      </c>
      <c r="AI280" s="6">
        <f t="shared" si="94"/>
        <v>5.097225</v>
      </c>
      <c r="AJ280" s="6">
        <f t="shared" si="94"/>
        <v>4.919473564593302</v>
      </c>
      <c r="AK280" s="6">
        <f t="shared" si="94"/>
        <v>4.72069240630938</v>
      </c>
      <c r="AL280" s="6">
        <f t="shared" si="94"/>
        <v>4.5046627182125984</v>
      </c>
      <c r="AM280" s="6">
        <f t="shared" si="94"/>
        <v>4.274211729089749</v>
      </c>
      <c r="AN280" s="6">
        <f t="shared" si="94"/>
        <v>4.036474314690736</v>
      </c>
      <c r="AO280" s="6">
        <f t="shared" si="94"/>
        <v>3.804606164119394</v>
      </c>
      <c r="AP280" s="6">
        <f t="shared" si="94"/>
        <v>3.570779663670846</v>
      </c>
      <c r="AQ280" s="6">
        <f t="shared" si="94"/>
        <v>3.333514554692586</v>
      </c>
      <c r="AR280" s="6">
        <f t="shared" si="94"/>
        <v>3.109528264793134</v>
      </c>
      <c r="AS280" s="6">
        <f t="shared" si="94"/>
        <v>2.882174567361025</v>
      </c>
      <c r="AT280" s="6">
        <f t="shared" si="94"/>
        <v>2.668917622904246</v>
      </c>
      <c r="AU280" s="6">
        <f t="shared" si="94"/>
        <v>2.472106639503001</v>
      </c>
      <c r="AV280" s="6">
        <f t="shared" si="94"/>
        <v>2.2978486392393846</v>
      </c>
      <c r="AW280" s="6">
        <f t="shared" si="94"/>
        <v>2.1316178970539204</v>
      </c>
      <c r="AX280" s="6">
        <f t="shared" si="94"/>
        <v>1.9673258600781223</v>
      </c>
      <c r="AY280" s="6">
        <f t="shared" si="94"/>
        <v>1.8304724760861204</v>
      </c>
      <c r="AZ280" s="6">
        <f t="shared" si="94"/>
        <v>1.6946294027712254</v>
      </c>
    </row>
    <row r="281" spans="2:53" ht="10.5">
      <c r="B281" s="6">
        <v>20</v>
      </c>
      <c r="C281" s="5">
        <v>0.054</v>
      </c>
      <c r="D281" s="5">
        <f t="shared" si="95"/>
        <v>0.06120141002280999</v>
      </c>
      <c r="E281" s="156">
        <v>91.82</v>
      </c>
      <c r="F281" s="157">
        <f t="shared" si="96"/>
        <v>29.19367048616013</v>
      </c>
      <c r="G281" s="145">
        <f t="shared" si="89"/>
        <v>0.06629554680261185</v>
      </c>
      <c r="H281" s="5">
        <f t="shared" si="97"/>
        <v>0.0799809659393016</v>
      </c>
      <c r="J281" s="5">
        <f t="shared" si="91"/>
        <v>0.06629554680261185</v>
      </c>
      <c r="K281" s="6">
        <f t="shared" si="92"/>
        <v>-91.82</v>
      </c>
      <c r="L281" s="6">
        <f t="shared" si="93"/>
        <v>5.4</v>
      </c>
      <c r="M281" s="6">
        <f t="shared" si="98"/>
        <v>5.4</v>
      </c>
      <c r="N281" s="6">
        <f t="shared" si="99"/>
        <v>5.4</v>
      </c>
      <c r="O281" s="6">
        <f t="shared" si="100"/>
        <v>5.4</v>
      </c>
      <c r="P281" s="6">
        <f t="shared" si="101"/>
        <v>5.4</v>
      </c>
      <c r="Q281" s="6">
        <f t="shared" si="102"/>
        <v>5.4</v>
      </c>
      <c r="R281" s="6">
        <f t="shared" si="103"/>
        <v>5.4</v>
      </c>
      <c r="S281" s="6">
        <f t="shared" si="104"/>
        <v>5.4</v>
      </c>
      <c r="T281" s="6">
        <f t="shared" si="105"/>
        <v>5.4</v>
      </c>
      <c r="U281" s="6">
        <f t="shared" si="106"/>
        <v>5.4</v>
      </c>
      <c r="V281" s="6">
        <f t="shared" si="107"/>
        <v>5.4</v>
      </c>
      <c r="W281" s="6">
        <f t="shared" si="108"/>
        <v>5.4</v>
      </c>
      <c r="X281" s="6">
        <f t="shared" si="109"/>
        <v>5.4</v>
      </c>
      <c r="Y281" s="6">
        <f t="shared" si="110"/>
        <v>5.4</v>
      </c>
      <c r="Z281" s="6">
        <f>100*($C281)</f>
        <v>5.4</v>
      </c>
      <c r="AA281" s="6">
        <f>100*($C281)</f>
        <v>5.4</v>
      </c>
      <c r="AB281" s="6">
        <f>100*($C281)</f>
        <v>5.4</v>
      </c>
      <c r="AC281" s="6">
        <f>100*($C281)</f>
        <v>5.4</v>
      </c>
      <c r="AD281" s="6">
        <f>100*($C281)</f>
        <v>5.4</v>
      </c>
      <c r="AE281" s="6">
        <f>100*(1+$C281)</f>
        <v>105.4</v>
      </c>
      <c r="AF281" s="6">
        <f t="shared" si="90"/>
        <v>105.4</v>
      </c>
      <c r="AI281" s="6">
        <f t="shared" si="94"/>
        <v>5.24286</v>
      </c>
      <c r="AJ281" s="6">
        <f t="shared" si="94"/>
        <v>5.060029952153111</v>
      </c>
      <c r="AK281" s="6">
        <f t="shared" si="94"/>
        <v>4.855569332203933</v>
      </c>
      <c r="AL281" s="6">
        <f t="shared" si="94"/>
        <v>4.633367367304388</v>
      </c>
      <c r="AM281" s="6">
        <f t="shared" si="94"/>
        <v>4.396332064206598</v>
      </c>
      <c r="AN281" s="6">
        <f t="shared" si="94"/>
        <v>4.151802152253328</v>
      </c>
      <c r="AO281" s="6">
        <f t="shared" si="94"/>
        <v>3.913309197379948</v>
      </c>
      <c r="AP281" s="6">
        <f t="shared" si="94"/>
        <v>3.6728019397757277</v>
      </c>
      <c r="AQ281" s="6">
        <f t="shared" si="94"/>
        <v>3.428757827683803</v>
      </c>
      <c r="AR281" s="6">
        <f t="shared" si="94"/>
        <v>3.19837192950151</v>
      </c>
      <c r="AS281" s="6">
        <f t="shared" si="94"/>
        <v>2.9645224121427685</v>
      </c>
      <c r="AT281" s="6">
        <f t="shared" si="94"/>
        <v>2.745172412130082</v>
      </c>
      <c r="AU281" s="6">
        <f t="shared" si="94"/>
        <v>2.542738257774515</v>
      </c>
      <c r="AV281" s="6">
        <f t="shared" si="94"/>
        <v>2.3635014575033675</v>
      </c>
      <c r="AW281" s="6">
        <f t="shared" si="94"/>
        <v>2.1925212655411754</v>
      </c>
      <c r="AX281" s="6">
        <f t="shared" si="94"/>
        <v>2.0235351703660687</v>
      </c>
      <c r="AY281" s="6">
        <f t="shared" si="94"/>
        <v>1.882771689688581</v>
      </c>
      <c r="AZ281" s="6">
        <f t="shared" si="94"/>
        <v>1.7430473857075461</v>
      </c>
      <c r="BA281" s="6">
        <f t="shared" si="94"/>
        <v>1.6153177005234087</v>
      </c>
    </row>
    <row r="283" spans="10:54" ht="10.5">
      <c r="J283" s="6" t="s">
        <v>84</v>
      </c>
      <c r="L283" s="5">
        <f>$G262</f>
        <v>0.02997219075084967</v>
      </c>
      <c r="M283" s="5">
        <f>$G263</f>
        <v>0.03304760721990596</v>
      </c>
      <c r="N283" s="5">
        <f>$G264</f>
        <v>0.03605910893986097</v>
      </c>
      <c r="O283" s="5">
        <f>$G265</f>
        <v>0.039020834288556516</v>
      </c>
      <c r="P283" s="5">
        <f>$G266</f>
        <v>0.04198305001081026</v>
      </c>
      <c r="Q283" s="5">
        <f>$G267</f>
        <v>0.04478321068529012</v>
      </c>
      <c r="R283" s="5">
        <f>$G268</f>
        <v>0.04707674376317028</v>
      </c>
      <c r="S283" s="5">
        <f>$G269</f>
        <v>0.0493600623415833</v>
      </c>
      <c r="T283" s="5">
        <f>$G270</f>
        <v>0.051761910078729656</v>
      </c>
      <c r="U283" s="5">
        <f>$G271</f>
        <v>0.053771574901152475</v>
      </c>
      <c r="V283" s="5">
        <f>$G272</f>
        <v>0.056030045656137784</v>
      </c>
      <c r="W283" s="5">
        <f>$G273</f>
        <v>0.0579992126568587</v>
      </c>
      <c r="X283" s="5">
        <f>$G274</f>
        <v>0.059646312018101</v>
      </c>
      <c r="Y283" s="5">
        <f>$G275</f>
        <v>0.06079454442231369</v>
      </c>
      <c r="Z283" s="5">
        <f>$G276</f>
        <v>0.06193189023615853</v>
      </c>
      <c r="AA283" s="5">
        <f>$G277</f>
        <v>0.06326786308265064</v>
      </c>
      <c r="AB283" s="5">
        <f>$G278</f>
        <v>0.06394068764571159</v>
      </c>
      <c r="AC283" s="5">
        <f>$G279</f>
        <v>0.06483538834834146</v>
      </c>
      <c r="AD283" s="5">
        <f>$G280</f>
        <v>0.06558008481620314</v>
      </c>
      <c r="AE283" s="5">
        <f>$G281</f>
        <v>0.06629554680261185</v>
      </c>
      <c r="AI283" s="5">
        <f>L283</f>
        <v>0.02997219075084967</v>
      </c>
      <c r="AJ283" s="5">
        <f>M283</f>
        <v>0.03304760721990596</v>
      </c>
      <c r="AK283" s="5">
        <f aca="true" t="shared" si="111" ref="AK283:BB283">N283</f>
        <v>0.03605910893986097</v>
      </c>
      <c r="AL283" s="5">
        <f t="shared" si="111"/>
        <v>0.039020834288556516</v>
      </c>
      <c r="AM283" s="5">
        <f t="shared" si="111"/>
        <v>0.04198305001081026</v>
      </c>
      <c r="AN283" s="5">
        <f t="shared" si="111"/>
        <v>0.04478321068529012</v>
      </c>
      <c r="AO283" s="5">
        <f t="shared" si="111"/>
        <v>0.04707674376317028</v>
      </c>
      <c r="AP283" s="5">
        <f t="shared" si="111"/>
        <v>0.0493600623415833</v>
      </c>
      <c r="AQ283" s="5">
        <f t="shared" si="111"/>
        <v>0.051761910078729656</v>
      </c>
      <c r="AR283" s="5">
        <f t="shared" si="111"/>
        <v>0.053771574901152475</v>
      </c>
      <c r="AS283" s="5">
        <f t="shared" si="111"/>
        <v>0.056030045656137784</v>
      </c>
      <c r="AT283" s="5">
        <f t="shared" si="111"/>
        <v>0.0579992126568587</v>
      </c>
      <c r="AU283" s="5">
        <f t="shared" si="111"/>
        <v>0.059646312018101</v>
      </c>
      <c r="AV283" s="5">
        <f t="shared" si="111"/>
        <v>0.06079454442231369</v>
      </c>
      <c r="AW283" s="5">
        <f t="shared" si="111"/>
        <v>0.06193189023615853</v>
      </c>
      <c r="AX283" s="5">
        <f t="shared" si="111"/>
        <v>0.06326786308265064</v>
      </c>
      <c r="AY283" s="5">
        <f t="shared" si="111"/>
        <v>0.06394068764571159</v>
      </c>
      <c r="AZ283" s="5">
        <f t="shared" si="111"/>
        <v>0.06483538834834146</v>
      </c>
      <c r="BA283" s="5">
        <f t="shared" si="111"/>
        <v>0.06558008481620314</v>
      </c>
      <c r="BB283" s="5">
        <f t="shared" si="111"/>
        <v>0.06629554680261185</v>
      </c>
    </row>
  </sheetData>
  <sheetProtection/>
  <printOptions/>
  <pageMargins left="0.7500000000000001" right="0.7500000000000001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Pablo Fernández</cp:lastModifiedBy>
  <cp:lastPrinted>2003-11-22T10:01:33Z</cp:lastPrinted>
  <dcterms:created xsi:type="dcterms:W3CDTF">2000-11-18T12:38:43Z</dcterms:created>
  <dcterms:modified xsi:type="dcterms:W3CDTF">2015-05-17T16:38:01Z</dcterms:modified>
  <cp:category/>
  <cp:version/>
  <cp:contentType/>
  <cp:contentStatus/>
</cp:coreProperties>
</file>